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3335" windowHeight="11640" activeTab="0"/>
  </bookViews>
  <sheets>
    <sheet name="本表の使い方" sheetId="1" r:id="rId1"/>
    <sheet name="【措置前】排出量総括表" sheetId="2" r:id="rId2"/>
    <sheet name="【措置後】排出量総括表" sheetId="3" r:id="rId3"/>
    <sheet name="【措置前】算定表 CO2" sheetId="4" r:id="rId4"/>
    <sheet name="【措置後】算定表 CO2" sheetId="5" r:id="rId5"/>
    <sheet name="【措置前】算定表 CH4" sheetId="6" r:id="rId6"/>
    <sheet name="【措置後】算定表 CH4" sheetId="7" r:id="rId7"/>
    <sheet name="【措置前】算定表 N2O" sheetId="8" r:id="rId8"/>
    <sheet name="【措置後】算定表 N2O" sheetId="9" r:id="rId9"/>
    <sheet name="【措置前】算定表 HFC" sheetId="10" r:id="rId10"/>
    <sheet name="【措置後】算定表 HFC" sheetId="11" r:id="rId11"/>
    <sheet name="【措置前】算定表 PFC" sheetId="12" r:id="rId12"/>
    <sheet name="【措置後】算定表 PFC" sheetId="13" r:id="rId13"/>
    <sheet name="【措置前】算定表 SF6" sheetId="14" r:id="rId14"/>
    <sheet name="【措置後】算定表 SF6" sheetId="15" r:id="rId15"/>
    <sheet name="Hide" sheetId="16" state="hidden" r:id="rId16"/>
    <sheet name="【措置前】算定表 NF3" sheetId="17" r:id="rId17"/>
    <sheet name="【措置後】算定表 NF3" sheetId="18" r:id="rId18"/>
  </sheets>
  <definedNames>
    <definedName name="_xlnm.Print_Area" localSheetId="6">'【措置後】算定表 CH4'!$A$1:$Z$111</definedName>
    <definedName name="_xlnm.Print_Area" localSheetId="4">'【措置後】算定表 CO2'!$A$1:$K$93</definedName>
    <definedName name="_xlnm.Print_Area" localSheetId="10">'【措置後】算定表 HFC'!$A$1:$K$53</definedName>
    <definedName name="_xlnm.Print_Area" localSheetId="8">'【措置後】算定表 N2O'!$A$1:$Z$140</definedName>
    <definedName name="_xlnm.Print_Area" localSheetId="12">'【措置後】算定表 PFC'!$A$1:$K$31</definedName>
    <definedName name="_xlnm.Print_Area" localSheetId="14">'【措置後】算定表 SF6'!$A$1:$K$15</definedName>
    <definedName name="_xlnm.Print_Area" localSheetId="2">'【措置後】排出量総括表'!$A$2:$J$52</definedName>
    <definedName name="_xlnm.Print_Area" localSheetId="5">'【措置前】算定表 CH4'!$A$1:$Z$111</definedName>
    <definedName name="_xlnm.Print_Area" localSheetId="3">'【措置前】算定表 CO2'!$A$1:$K$93</definedName>
    <definedName name="_xlnm.Print_Area" localSheetId="9">'【措置前】算定表 HFC'!$A$1:$K$53</definedName>
    <definedName name="_xlnm.Print_Area" localSheetId="7">'【措置前】算定表 N2O'!$A$1:$Z$140</definedName>
    <definedName name="_xlnm.Print_Area" localSheetId="11">'【措置前】算定表 PFC'!$A$1:$K$31</definedName>
    <definedName name="_xlnm.Print_Area" localSheetId="13">'【措置前】算定表 SF6'!$A$1:$K$15</definedName>
    <definedName name="_xlnm.Print_Area" localSheetId="1">'【措置前】排出量総括表'!$A$2:$J$52</definedName>
    <definedName name="_xlnm.Print_Area" localSheetId="0">'本表の使い方'!$B$4:$H$33</definedName>
    <definedName name="_xlnm.Print_Titles" localSheetId="6">'【措置後】算定表 CH4'!$4:$5</definedName>
    <definedName name="_xlnm.Print_Titles" localSheetId="4">'【措置後】算定表 CO2'!$4:$5</definedName>
    <definedName name="_xlnm.Print_Titles" localSheetId="8">'【措置後】算定表 N2O'!$4:$5</definedName>
    <definedName name="_xlnm.Print_Titles" localSheetId="2">'【措置後】排出量総括表'!$4:$6</definedName>
    <definedName name="_xlnm.Print_Titles" localSheetId="5">'【措置前】算定表 CH4'!$4:$5</definedName>
    <definedName name="_xlnm.Print_Titles" localSheetId="3">'【措置前】算定表 CO2'!$4:$5</definedName>
    <definedName name="_xlnm.Print_Titles" localSheetId="7">'【措置前】算定表 N2O'!$4:$5</definedName>
    <definedName name="_xlnm.Print_Titles" localSheetId="1">'【措置前】排出量総括表'!$4:$6</definedName>
  </definedNames>
  <calcPr fullCalcOnLoad="1"/>
</workbook>
</file>

<file path=xl/comments4.xml><?xml version="1.0" encoding="utf-8"?>
<comments xmlns="http://schemas.openxmlformats.org/spreadsheetml/2006/main">
  <authors>
    <author>Administrator</author>
    <author>温暖化対策課</author>
    <author>兵庫県</author>
  </authors>
  <commentList>
    <comment ref="F33" authorId="0">
      <text>
        <r>
          <rPr>
            <b/>
            <sz val="9"/>
            <rFont val="MS P ゴシック"/>
            <family val="3"/>
          </rPr>
          <t>自社で算定した単位発熱量で算定してください。不明の場合は1.02で算定してください。</t>
        </r>
      </text>
    </comment>
    <comment ref="G33" authorId="1">
      <text>
        <r>
          <rPr>
            <b/>
            <sz val="9"/>
            <rFont val="MS P ゴシック"/>
            <family val="3"/>
          </rPr>
          <t>自社で算定した排出係数を記入してください。不明の場合は0.060kg-CO2/MJで算定してください。</t>
        </r>
      </text>
    </comment>
    <comment ref="F43" authorId="0">
      <text>
        <r>
          <rPr>
            <sz val="9"/>
            <rFont val="MS P ゴシック"/>
            <family val="3"/>
          </rPr>
          <t>自社で算定した単位発熱量で算定してください。不明の場合は9.76で算定してください。</t>
        </r>
      </text>
    </comment>
    <comment ref="G43" authorId="1">
      <text>
        <r>
          <rPr>
            <b/>
            <sz val="9"/>
            <rFont val="MS P ゴシック"/>
            <family val="3"/>
          </rPr>
          <t>自社で算定した排出係数を記入してください。</t>
        </r>
      </text>
    </comment>
    <comment ref="B37" authorId="2">
      <text>
        <r>
          <rPr>
            <b/>
            <sz val="9"/>
            <rFont val="ＭＳ Ｐゴシック"/>
            <family val="3"/>
          </rPr>
          <t>電気事業者名を記入</t>
        </r>
      </text>
    </comment>
    <comment ref="B39" authorId="2">
      <text>
        <r>
          <rPr>
            <b/>
            <sz val="9"/>
            <rFont val="ＭＳ Ｐゴシック"/>
            <family val="3"/>
          </rPr>
          <t>電気事業者名を記入</t>
        </r>
      </text>
    </comment>
    <comment ref="B41" authorId="2">
      <text>
        <r>
          <rPr>
            <b/>
            <sz val="9"/>
            <rFont val="ＭＳ Ｐゴシック"/>
            <family val="3"/>
          </rPr>
          <t>電気事業者名を記入</t>
        </r>
      </text>
    </comment>
    <comment ref="B35" authorId="2">
      <text>
        <r>
          <rPr>
            <b/>
            <sz val="9"/>
            <rFont val="ＭＳ Ｐゴシック"/>
            <family val="3"/>
          </rPr>
          <t>電気事業者名を記入</t>
        </r>
      </text>
    </comment>
    <comment ref="D33" authorId="1">
      <text>
        <r>
          <rPr>
            <b/>
            <sz val="9"/>
            <rFont val="MS P ゴシック"/>
            <family val="3"/>
          </rPr>
          <t>他人へ熱を供給した場合、供給量をマイナスで記入してください。</t>
        </r>
      </text>
    </comment>
    <comment ref="D43" authorId="1">
      <text>
        <r>
          <rPr>
            <b/>
            <sz val="9"/>
            <rFont val="MS P ゴシック"/>
            <family val="3"/>
          </rPr>
          <t>他人へ電気を供給した場合、供給量をマイナスで記入してください。</t>
        </r>
      </text>
    </comment>
  </commentList>
</comments>
</file>

<file path=xl/comments5.xml><?xml version="1.0" encoding="utf-8"?>
<comments xmlns="http://schemas.openxmlformats.org/spreadsheetml/2006/main">
  <authors>
    <author>温暖化対策課</author>
    <author>Administrator</author>
    <author>兵庫県</author>
  </authors>
  <commentList>
    <comment ref="D33" authorId="0">
      <text>
        <r>
          <rPr>
            <b/>
            <sz val="9"/>
            <rFont val="MS P ゴシック"/>
            <family val="3"/>
          </rPr>
          <t>他人へ熱を供給した場合、供給量をマイナスで記入してください。</t>
        </r>
      </text>
    </comment>
    <comment ref="F33" authorId="1">
      <text>
        <r>
          <rPr>
            <b/>
            <sz val="9"/>
            <rFont val="MS P ゴシック"/>
            <family val="3"/>
          </rPr>
          <t>自社で算定した単位発熱量で算定してください。不明の場合は1.02で算定してください。</t>
        </r>
      </text>
    </comment>
    <comment ref="G33" authorId="0">
      <text>
        <r>
          <rPr>
            <b/>
            <sz val="9"/>
            <rFont val="MS P ゴシック"/>
            <family val="3"/>
          </rPr>
          <t>自社で算定した排出係数を記入してください。不明の場合は0.060kg-CO2/MJで算定してください。</t>
        </r>
      </text>
    </comment>
    <comment ref="D43" authorId="0">
      <text>
        <r>
          <rPr>
            <b/>
            <sz val="9"/>
            <rFont val="MS P ゴシック"/>
            <family val="3"/>
          </rPr>
          <t>他人へ電気を供給した場合、供給量をマイナスで記入してください。</t>
        </r>
      </text>
    </comment>
    <comment ref="F43" authorId="1">
      <text>
        <r>
          <rPr>
            <sz val="9"/>
            <rFont val="MS P ゴシック"/>
            <family val="3"/>
          </rPr>
          <t>自社で算定した単位発熱量で算定してください。不明の場合は9.76で算定してください。</t>
        </r>
      </text>
    </comment>
    <comment ref="G43" authorId="0">
      <text>
        <r>
          <rPr>
            <b/>
            <sz val="9"/>
            <rFont val="MS P ゴシック"/>
            <family val="3"/>
          </rPr>
          <t>自社で算定した排出係数を記入してください。</t>
        </r>
      </text>
    </comment>
    <comment ref="B37" authorId="2">
      <text>
        <r>
          <rPr>
            <b/>
            <sz val="9"/>
            <rFont val="ＭＳ Ｐゴシック"/>
            <family val="3"/>
          </rPr>
          <t>電気事業者名を記入</t>
        </r>
      </text>
    </comment>
    <comment ref="B39" authorId="2">
      <text>
        <r>
          <rPr>
            <b/>
            <sz val="9"/>
            <rFont val="ＭＳ Ｐゴシック"/>
            <family val="3"/>
          </rPr>
          <t>電気事業者名を記入</t>
        </r>
      </text>
    </comment>
    <comment ref="B41" authorId="2">
      <text>
        <r>
          <rPr>
            <b/>
            <sz val="9"/>
            <rFont val="ＭＳ Ｐゴシック"/>
            <family val="3"/>
          </rPr>
          <t>電気事業者名を記入</t>
        </r>
      </text>
    </comment>
    <comment ref="B35" authorId="2">
      <text>
        <r>
          <rPr>
            <b/>
            <sz val="9"/>
            <rFont val="ＭＳ Ｐゴシック"/>
            <family val="3"/>
          </rPr>
          <t>電気事業者名を記入</t>
        </r>
      </text>
    </comment>
  </commentList>
</comments>
</file>

<file path=xl/sharedStrings.xml><?xml version="1.0" encoding="utf-8"?>
<sst xmlns="http://schemas.openxmlformats.org/spreadsheetml/2006/main" count="2998" uniqueCount="682">
  <si>
    <t>燃料の使用</t>
  </si>
  <si>
    <t>燃料使用量</t>
  </si>
  <si>
    <t>原油(コンデンセートを除く。)</t>
  </si>
  <si>
    <t>原油のうちコンデンセート(NGL)</t>
  </si>
  <si>
    <t>Ｂ・Ｃ重油</t>
  </si>
  <si>
    <t>石油アスファルト</t>
  </si>
  <si>
    <t>その他可燃性天然ガス</t>
  </si>
  <si>
    <t>無煙炭</t>
  </si>
  <si>
    <t>石炭コークス</t>
  </si>
  <si>
    <t>コールタール</t>
  </si>
  <si>
    <t>熱使用量</t>
  </si>
  <si>
    <t>産業用蒸気</t>
  </si>
  <si>
    <t>産業用以外の蒸気</t>
  </si>
  <si>
    <t>温水</t>
  </si>
  <si>
    <t>冷水</t>
  </si>
  <si>
    <t>試掘された坑井数</t>
  </si>
  <si>
    <t>-</t>
  </si>
  <si>
    <t>原油又は天然ガスの性状に関する試験の実施</t>
  </si>
  <si>
    <t>性状に関する試験が行われた井数</t>
  </si>
  <si>
    <t>原油又は天然ガスの生産</t>
  </si>
  <si>
    <t>原油（ｺﾝﾃﾞﾝｾｰﾄを除く）生産量</t>
  </si>
  <si>
    <t>生産時の通気弁</t>
  </si>
  <si>
    <t>-</t>
  </si>
  <si>
    <t>生産時の通気弁以外の施設</t>
  </si>
  <si>
    <t>随伴ガスの焼却を行う場合</t>
  </si>
  <si>
    <t>天然ガス生産量</t>
  </si>
  <si>
    <t>生産時の生産井施設</t>
  </si>
  <si>
    <t>生産時の成分調整等の処理施設</t>
  </si>
  <si>
    <t>天然ガスの採取時のみに随伴ガスの焼却を行う場合</t>
  </si>
  <si>
    <t>天然ガスの処理時のみに随伴ガスの焼却を行う場合</t>
  </si>
  <si>
    <t>天然ガスの採取時及び処理時の随伴ガスの焼却を行う場合</t>
  </si>
  <si>
    <t>生産された坑井数</t>
  </si>
  <si>
    <t>セメントクリンカー製造量</t>
  </si>
  <si>
    <t>生石灰の製造</t>
  </si>
  <si>
    <t>石灰石使用量</t>
  </si>
  <si>
    <t>ドロマイト使用量</t>
  </si>
  <si>
    <t>燃料種が空欄のものについては、プルダウンメニューから選択してください</t>
  </si>
  <si>
    <t>↓</t>
  </si>
  <si>
    <t>揮発油（ガソリン）</t>
  </si>
  <si>
    <t>他人から供給された電気の使用</t>
  </si>
  <si>
    <t>kWh</t>
  </si>
  <si>
    <t>買電</t>
  </si>
  <si>
    <t>原油及び天然ガスの試掘</t>
  </si>
  <si>
    <t>ボイラー</t>
  </si>
  <si>
    <t>ボイラーにおける燃料の使用</t>
  </si>
  <si>
    <t>=IF(G12="","",IF(VLOOKUP(G12,$AF$10:$AI$42,4,FALSE)="固体燃料",U12,IF(VLOOKUP(G12,$AF$10:$AI$42,4,FALSE)="気体燃料",W12,"")))</t>
  </si>
  <si>
    <t>焼結炉（無機化学工業品用、（固体燃料又は気体燃料））</t>
  </si>
  <si>
    <t>か焼炉（（固体燃料又は気体燃料））</t>
  </si>
  <si>
    <t>液化石油ガス（LPG）</t>
  </si>
  <si>
    <t>Nm3</t>
  </si>
  <si>
    <t>ペレット焼成炉（無機化学工業品用、（固体燃料又は気体燃料））</t>
  </si>
  <si>
    <t>天然ガス（LNGを除く）</t>
  </si>
  <si>
    <t>金属溶解炉（銅、鉛及び亜鉛用を除く、精製用及び鋳造用、（固体燃料又は気体燃料））</t>
  </si>
  <si>
    <t>セメント焼成炉（（固体燃料又は気体燃料））</t>
  </si>
  <si>
    <t>都市ガス(13A)</t>
  </si>
  <si>
    <t>ガラス溶融炉（（固体燃料又は気体燃料））</t>
  </si>
  <si>
    <t>その他の溶融炉（（固体燃料又は気体燃料））</t>
  </si>
  <si>
    <t>反応炉（無機化学工業品用（カーボンブラックを除く。）及び食料品用、（固体燃料又は気体燃料））</t>
  </si>
  <si>
    <t>原油（NGLを除く）</t>
  </si>
  <si>
    <t>直火炉（無機化学工業品用（カーボンブラックを除く。）及び食料品用、（固体燃料又は気体燃料））</t>
  </si>
  <si>
    <t>溶鉱炉（銅、鉛及び亜鉛用）</t>
  </si>
  <si>
    <t>一般炭</t>
  </si>
  <si>
    <t>コークス</t>
  </si>
  <si>
    <t>溶解炉（銅、鉛及び亜鉛用、一般炭・コークス及び気体燃料））</t>
  </si>
  <si>
    <t>業務用のこんろ、湯沸器、ストーブその他の事業者が事業活動の用に供する機械器具</t>
  </si>
  <si>
    <t>原油及び天然ガスの試掘</t>
  </si>
  <si>
    <t>原油の生産</t>
  </si>
  <si>
    <t>原油の輸送</t>
  </si>
  <si>
    <t>原油の精製</t>
  </si>
  <si>
    <t>天然ガスの生産／処理</t>
  </si>
  <si>
    <t>都市ガスの生産</t>
  </si>
  <si>
    <t>天然ガスの輸送</t>
  </si>
  <si>
    <t>メタノール</t>
  </si>
  <si>
    <t>廃棄物の埋立処分</t>
  </si>
  <si>
    <t>生活排水の処理（終末処理場・し尿処理施設）</t>
  </si>
  <si>
    <t>一般廃棄物の焼却</t>
  </si>
  <si>
    <t>産業廃棄物の焼却</t>
  </si>
  <si>
    <t>ソーダ石灰ガラス又は鉄鋼の製造</t>
  </si>
  <si>
    <t>ソーダ灰の製造</t>
  </si>
  <si>
    <t>ソーダ灰の製造によるCO2排出量</t>
  </si>
  <si>
    <t>ソーダ灰の使用</t>
  </si>
  <si>
    <t>ソーダ灰使用量</t>
  </si>
  <si>
    <t>-</t>
  </si>
  <si>
    <t>原料使用量</t>
  </si>
  <si>
    <t>-</t>
  </si>
  <si>
    <t>シリコンカーバイドの製造</t>
  </si>
  <si>
    <t>石油コークス使用量</t>
  </si>
  <si>
    <t>カルシウムカーバイドの製造</t>
  </si>
  <si>
    <t>カルシウムカーバイド製造量</t>
  </si>
  <si>
    <t>生石灰の製造</t>
  </si>
  <si>
    <t>生石灰の還元</t>
  </si>
  <si>
    <t>エチレンの製造</t>
  </si>
  <si>
    <t>エチレン製造量</t>
  </si>
  <si>
    <t>カルシウムカーバイドを原料としたアセチレンの使用</t>
  </si>
  <si>
    <t>アセチレン使用量</t>
  </si>
  <si>
    <t>電気炉を使用した粗鋼の製造</t>
  </si>
  <si>
    <t>電気炉における粗鋼製造量</t>
  </si>
  <si>
    <t>ドライアイスの使用</t>
  </si>
  <si>
    <t>ドライアイスとしてのCO2排出量</t>
  </si>
  <si>
    <t>噴霧器の使用</t>
  </si>
  <si>
    <t>噴霧器の使用によるCO2排出量</t>
  </si>
  <si>
    <t>廃棄物の焼却及び製品の製造の用途への使用</t>
  </si>
  <si>
    <t>廃油（植物性のもの及び動物性のものを除く。）</t>
  </si>
  <si>
    <t>焼却・使用量</t>
  </si>
  <si>
    <t>-</t>
  </si>
  <si>
    <t>合成繊維</t>
  </si>
  <si>
    <t>廃ゴムタイヤ</t>
  </si>
  <si>
    <t>合成繊維及び廃ゴムタイヤ以外の廃プラスチック類（産業廃棄物に限る。）</t>
  </si>
  <si>
    <t>その他のプラスチック類</t>
  </si>
  <si>
    <t>ごみ固形燃料（ＲＰＦ）</t>
  </si>
  <si>
    <t>ごみ固形燃料（ＲＤＦ）</t>
  </si>
  <si>
    <t>廃棄物燃料の使用</t>
  </si>
  <si>
    <t>廃油（植物性のもの及び動物性のものを除く。）から製造される燃料</t>
  </si>
  <si>
    <t>使用量</t>
  </si>
  <si>
    <t>廃プラスチック類から製造される燃料油（自ら製造するものを除く。）</t>
  </si>
  <si>
    <t>上記以外の活動（「温室効果ガス排出量算定・報告マニュアル（環境省、経済産業書）」に定めのあるものに限る）</t>
  </si>
  <si>
    <t>kg  合計</t>
  </si>
  <si>
    <r>
      <t>kg-CO</t>
    </r>
    <r>
      <rPr>
        <vertAlign val="subscript"/>
        <sz val="9"/>
        <rFont val="ＭＳ 明朝"/>
        <family val="1"/>
      </rPr>
      <t>2</t>
    </r>
  </si>
  <si>
    <t>○備考：単位発熱量、排出係数（CO2）は、実測により求めることが望ましい。</t>
  </si>
  <si>
    <t>燃料の燃焼の用に供する施設及び機械器具における燃料の使用</t>
  </si>
  <si>
    <t>-</t>
  </si>
  <si>
    <t>固体燃料</t>
  </si>
  <si>
    <t>焙焼炉（固体燃料又は気体燃料）</t>
  </si>
  <si>
    <t>=IF(G13="","",IF(VLOOKUP(G13,$AF$10:$AI$42,4,FALSE)="固体燃料",U13,IF(VLOOKUP(G13,$AF$10:$AI$42,4,FALSE)="気体燃料",W13,"")))</t>
  </si>
  <si>
    <t>焼結炉（鉄鋼用、非鉄金属（銅、鉛及び亜鉛を除く。）用）</t>
  </si>
  <si>
    <t>=IF(G16="","",IF(VLOOKUP(G16,$AF$10:$AI$42,4,FALSE)="固体燃料",U16,IF(VLOOKUP(G16,$AF$10:$AI$42,4,FALSE)="気体燃料",W16,"")))</t>
  </si>
  <si>
    <t>=IF(G17="","",IF(VLOOKUP(G17,$AF$10:$AI$42,4,FALSE)="固体燃料",U17,IF(VLOOKUP(G17,$AF$10:$AI$42,4,FALSE)="気体燃料",W17,"")))</t>
  </si>
  <si>
    <t>=IF(G18="","",IF(VLOOKUP(G18,$AF$10:$AI$42,4,FALSE)="固体燃料",U18,IF(VLOOKUP(G18,$AF$10:$AI$42,4,FALSE)="気体燃料",W18,"")))</t>
  </si>
  <si>
    <t>その他の固体燃料</t>
  </si>
  <si>
    <t>=IF(G19="","",IF(VLOOKUP(G19,$AF$10:$AI$42,4,FALSE)="固体燃料",U19,IF(VLOOKUP(G19,$AF$10:$AI$42,4,FALSE)="気体燃料",W19,"")))</t>
  </si>
  <si>
    <t>気体燃料</t>
  </si>
  <si>
    <t>ペレット焼成炉（鉄鋼用,非鉄金属用）</t>
  </si>
  <si>
    <t>=IF(G22="","",IF(VLOOKUP(G22,$AF$10:$AI$42,4,FALSE)="固体燃料",U22,IF(VLOOKUP(G22,$AF$10:$AI$42,4,FALSE)="気体燃料",W22,"")))</t>
  </si>
  <si>
    <t>=IF(G23="","",IF(VLOOKUP(G23,$AF$10:$AI$42,4,FALSE)="固体燃料",U23,IF(VLOOKUP(G23,$AF$10:$AI$42,4,FALSE)="気体燃料",W23,"")))</t>
  </si>
  <si>
    <t>=IF(G24="","",IF(VLOOKUP(G24,$AF$10:$AI$42,4,FALSE)="固体燃料",U24,IF(VLOOKUP(G24,$AF$10:$AI$42,4,FALSE)="気体燃料",W24,"")))</t>
  </si>
  <si>
    <t>=IF(G25="","",IF(VLOOKUP(G25,$AF$10:$AI$42,4,FALSE)="固体燃料",U25,IF(VLOOKUP(G25,$AF$10:$AI$42,4,FALSE)="気体燃料",W25,"")))</t>
  </si>
  <si>
    <t>=IF(G26="","",IF(VLOOKUP(G26,$AF$10:$AI$42,4,FALSE)="固体燃料",U26,IF(VLOOKUP(G26,$AF$10:$AI$42,4,FALSE)="気体燃料",W26,"")))</t>
  </si>
  <si>
    <t>都市ガス(13A)</t>
  </si>
  <si>
    <t>=IF(G27="","",IF(VLOOKUP(G27,$AF$10:$AI$42,4,FALSE)="固体燃料",U27,IF(VLOOKUP(G27,$AF$10:$AI$42,4,FALSE)="気体燃料",W27,"")))</t>
  </si>
  <si>
    <t>その他の気体燃料</t>
  </si>
  <si>
    <t>=IF(G28="","",IF(VLOOKUP(G28,$AF$10:$AI$42,4,FALSE)="固体燃料",U28,IF(VLOOKUP(G28,$AF$10:$AI$42,4,FALSE)="気体燃料",W28,"")))</t>
  </si>
  <si>
    <t>=IF(G29="","",IF(VLOOKUP(G29,$AF$10:$AI$42,4,FALSE)="固体燃料",U29,IF(VLOOKUP(G29,$AF$10:$AI$42,4,FALSE)="気体燃料",W29,"")))</t>
  </si>
  <si>
    <t>液体燃料</t>
  </si>
  <si>
    <t>=IF(G30="","",IF(VLOOKUP(G30,$AF$10:$AI$42,4,FALSE)="固体燃料",U30,IF(VLOOKUP(G30,$AF$10:$AI$42,4,FALSE)="気体燃料",W30,"")))</t>
  </si>
  <si>
    <t>=IF(G31="","",IF(VLOOKUP(G31,$AF$10:$AI$42,4,FALSE)="固体燃料",U31,IF(VLOOKUP(G31,$AF$10:$AI$42,4,FALSE)="気体燃料",W31,"")))</t>
  </si>
  <si>
    <t>コンデンセート（NGL）</t>
  </si>
  <si>
    <t>=IF(G32="","",IF(VLOOKUP(G32,$AF$10:$AI$42,4,FALSE)="固体燃料",U32,IF(VLOOKUP(G32,$AF$10:$AI$42,4,FALSE)="気体燃料",W32,"")))</t>
  </si>
  <si>
    <t>=IF(G33="","",IF(VLOOKUP(G33,$AF$10:$AI$42,4,FALSE)="固体燃料",U33,IF(VLOOKUP(G33,$AF$10:$AI$42,4,FALSE)="気体燃料",W33,"")))</t>
  </si>
  <si>
    <t>=IF(G34="","",IF(VLOOKUP(G34,$AF$10:$AI$42,4,FALSE)="固体燃料",U34,IF(VLOOKUP(G34,$AF$10:$AI$42,4,FALSE)="気体燃料",W34,"")))</t>
  </si>
  <si>
    <t>=IF(G35="","",IF(VLOOKUP(G35,$AF$10:$AI$42,4,FALSE)="固体燃料",U35,IF(VLOOKUP(G35,$AF$10:$AI$42,4,FALSE)="気体燃料",W35,"")))</t>
  </si>
  <si>
    <t>セメント原料乾燥炉</t>
  </si>
  <si>
    <t>レンガ原料乾燥炉</t>
  </si>
  <si>
    <t>A重油</t>
  </si>
  <si>
    <t>B・C重油</t>
  </si>
  <si>
    <t>骨材乾燥炉</t>
  </si>
  <si>
    <t>その他の液体燃料</t>
  </si>
  <si>
    <t>鋳型乾燥炉</t>
  </si>
  <si>
    <t>洗剤乾燥炉</t>
  </si>
  <si>
    <t>-</t>
  </si>
  <si>
    <t>焼結炉（銅、鉛及び亜鉛用、一般炭・コークス及び気体燃料）</t>
  </si>
  <si>
    <t>-</t>
  </si>
  <si>
    <t>=IF(G48="","",IF(OR(G48="一般炭",G48="コークス"),X48,IF(VLOOKUP(G48,$AF$10:$AI$42,4,FALSE)="気体燃料",W48,"-")))</t>
  </si>
  <si>
    <t>=IF(G49="","",IF(OR(G49="一般炭",G49="コークス"),X49,IF(VLOOKUP(G49,$AF$10:$AI$42,4,FALSE)="気体燃料",W49,"-")))</t>
  </si>
  <si>
    <t>一般炭</t>
  </si>
  <si>
    <t>=IF(G52="","",IF(OR(G52="一般炭",G52="コークス"),X52,IF(VLOOKUP(G52,$AF$10:$AI$42,4,FALSE)="気体燃料",W52,"-")))</t>
  </si>
  <si>
    <t>=IF(G53="","",IF(OR(G53="一般炭",G53="コークス"),X53,IF(VLOOKUP(G53,$AF$10:$AI$42,4,FALSE)="気体燃料",W53,"-")))</t>
  </si>
  <si>
    <t>ガス機関（航空機、自動車又は船舶に使われるものを除く、液体燃料、気体燃料）</t>
  </si>
  <si>
    <t>ガソリン機関（航空機、自動車又は船舶に使われるものを除く、液体燃料、気体燃料）</t>
  </si>
  <si>
    <t>業務用のこんろ、湯沸器、ストーブその他の事業者が事業活動の用に供する機械器具</t>
  </si>
  <si>
    <t>一般炭</t>
  </si>
  <si>
    <t>灯油</t>
  </si>
  <si>
    <t>電気炉（製鉄用、製鋼用、合金鉄製造用、カーバイド製造用）</t>
  </si>
  <si>
    <t>電気使用量</t>
  </si>
  <si>
    <t>-</t>
  </si>
  <si>
    <t>-</t>
  </si>
  <si>
    <t>石炭の掘採</t>
  </si>
  <si>
    <t>-</t>
  </si>
  <si>
    <t>-</t>
  </si>
  <si>
    <t>カーボンブラック等化学製品の製造</t>
  </si>
  <si>
    <t>製品製造量</t>
  </si>
  <si>
    <t>-</t>
  </si>
  <si>
    <t>工場廃水の処理</t>
  </si>
  <si>
    <t>工場廃水処理施設流入水のBOD汚濁負荷量</t>
  </si>
  <si>
    <t>下水、し尿等の処理</t>
  </si>
  <si>
    <t>下水処理量</t>
  </si>
  <si>
    <t>し尿処理施設(嫌気性消化処理)</t>
  </si>
  <si>
    <t>し尿及び浄化槽汚泥処理量</t>
  </si>
  <si>
    <t>し尿処理施設(好気性消化処理)</t>
  </si>
  <si>
    <t>し尿処理施設(高負荷生物学的脱窒素処理)</t>
  </si>
  <si>
    <t>し尿処理施設(生物学的脱窒素処理（標準窒素処理）)</t>
  </si>
  <si>
    <t>し尿処理施設(膜分離処理)</t>
  </si>
  <si>
    <t>し尿処理施設(その他の処理)</t>
  </si>
  <si>
    <t>し尿処理施設(コミュニティ・プラント)</t>
  </si>
  <si>
    <t>処理対象人員</t>
  </si>
  <si>
    <t>人</t>
  </si>
  <si>
    <t>-</t>
  </si>
  <si>
    <t>し尿処理施設(既存単独処理浄化槽)</t>
  </si>
  <si>
    <t>し尿処理施設(浄化槽（既存単独処理浄化槽を除く。）)</t>
  </si>
  <si>
    <t>し尿処理施設(くみ取り便所の便槽)</t>
  </si>
  <si>
    <t>焼却量</t>
  </si>
  <si>
    <t>工業炉等における廃棄物の焼却もしくは製品の製造の用途への使用</t>
  </si>
  <si>
    <t>セメント焼成炉における廃ゴムタイヤの焼却もしくは製品の製造の用途への使用</t>
  </si>
  <si>
    <t>セメント焼成炉における廃プラスチック類（廃ゴムタイヤを除く。）の焼却もしくは製品の製造の用途への使用</t>
  </si>
  <si>
    <t>その他の工業炉（ボイラーを除く。）における廃ゴムタイヤの焼却もしくは製品の製造の用途への使用</t>
  </si>
  <si>
    <t>その他の工業炉（ボイラーを除く。）における廃プラスチック類（廃ゴムタイヤを除く。）の焼却もしくは製品の製造の用途への使用</t>
  </si>
  <si>
    <t>工業炉等における廃棄物燃料の使用</t>
  </si>
  <si>
    <t>セメント焼成炉におけるごみ固形燃料（RPF）の使用</t>
  </si>
  <si>
    <t>セメント焼成炉におけるごみ固形燃料（RDF）の使用</t>
  </si>
  <si>
    <t>その他の工業炉（ボイラーを除く。）におけるごみ固形燃料（RPF）の使用</t>
  </si>
  <si>
    <t>その他の工業炉（ボイラーを除く。）におけるごみ固形燃料（RDF）の使用</t>
  </si>
  <si>
    <t>常圧流動床ボイラー(固体燃料)</t>
  </si>
  <si>
    <t>加圧流動床ボイラー(固体燃料)</t>
  </si>
  <si>
    <t>ガス加熱炉（液体燃料、気体燃料）</t>
  </si>
  <si>
    <t>か焼炉（鉄鋼用、非鉄金属用及び無機化学工業品用）</t>
  </si>
  <si>
    <t>ペレット焼成炉（鉄鋼用、非鉄金属用及び無機化学工業品用）</t>
  </si>
  <si>
    <t>石油加熱炉（液体燃料、気体燃料）</t>
  </si>
  <si>
    <t>触媒再生塔（固体燃料）</t>
  </si>
  <si>
    <t>レンガ焼成炉</t>
  </si>
  <si>
    <t>ドロマイト焼成炉</t>
  </si>
  <si>
    <t>石灰焼成炉</t>
  </si>
  <si>
    <t>炭素焼成炉</t>
  </si>
  <si>
    <t>陶磁器焼成炉</t>
  </si>
  <si>
    <t>その他の焼成炉</t>
  </si>
  <si>
    <t>ガラス溶融炉</t>
  </si>
  <si>
    <t>その他の溶融炉</t>
  </si>
  <si>
    <t>反応炉（無機化学工業品用及び食料品用）</t>
  </si>
  <si>
    <t>直火炉（無機化学工業品用及び食料品用）</t>
  </si>
  <si>
    <t>セメント原料乾燥炉</t>
  </si>
  <si>
    <t>レンガ原料乾燥炉</t>
  </si>
  <si>
    <t>骨材乾燥炉</t>
  </si>
  <si>
    <t>鋳型乾燥炉</t>
  </si>
  <si>
    <t>洗剤乾燥炉</t>
  </si>
  <si>
    <t>その他の乾燥炉</t>
  </si>
  <si>
    <t>焼結炉（銅、鉛及び亜鉛用、一般炭・コークス又は液体燃料又は気体燃料）</t>
  </si>
  <si>
    <t>ディーゼル機関（自動車、鉄道車両又は船舶に用いられるものを除く、液体燃料、気体燃料）</t>
  </si>
  <si>
    <t>ガソリン機関（航空機、自動車又は船舶に用いられるものを除く、液体燃料、気体燃料）</t>
  </si>
  <si>
    <t>アジピン酸等化学製品の製造</t>
  </si>
  <si>
    <t>-</t>
  </si>
  <si>
    <t>麻酔剤の使用</t>
  </si>
  <si>
    <t>麻酔剤としてのN2O使用量</t>
  </si>
  <si>
    <t>tN</t>
  </si>
  <si>
    <t>工場廃水処理施設流入水中の窒素量</t>
  </si>
  <si>
    <t>tN</t>
  </si>
  <si>
    <t>tN</t>
  </si>
  <si>
    <t>工業炉等における廃棄物の焼却もしくは製品の製造の用途への使用</t>
  </si>
  <si>
    <t>常圧流動床ボイラーにおける廃ゴムタイヤの焼却又は製品の製造の用途への使用</t>
  </si>
  <si>
    <t>常圧流動床ボイラーにおける廃プラスチック類（廃ゴムタイヤを除く。）の焼却又は製品の製造の用途への使用</t>
  </si>
  <si>
    <t>ボイラーにおける廃ゴムタイヤの焼却又は製品の製造の用途への使用</t>
  </si>
  <si>
    <t>ボイラーにおける廃プラスチック類（廃ゴムタイヤを除く。）の焼却又は製品の製造の用途への使用</t>
  </si>
  <si>
    <t>セメント焼成炉における廃油の焼却又は製品の製造の用途への使用</t>
  </si>
  <si>
    <t>セメント焼成炉における廃ゴムタイヤの焼却又は製品の製造の用途への使用</t>
  </si>
  <si>
    <t>セメント焼成炉における廃プラスチック類（廃ゴムタイヤを除く。）の焼却又は製品の製造の用途への使用</t>
  </si>
  <si>
    <t>その他の工業炉における廃油の焼却又は製品の製造の用途への使用</t>
  </si>
  <si>
    <t>その他の工業炉における廃ゴムタイヤの焼却又は製品の製造の用途への使用</t>
  </si>
  <si>
    <t>その他の工業炉における廃プラスチック類（廃ゴムタイヤを除く。）の焼却又は製品の製造の用途への使用</t>
  </si>
  <si>
    <t>廃棄物の焼却</t>
  </si>
  <si>
    <t>下水汚泥（高分子凝集剤を添加して脱水したもの）の流動床炉での焼却（通常燃焼）</t>
  </si>
  <si>
    <t>焼却</t>
  </si>
  <si>
    <t>下水汚泥（高分子凝集剤を添加して脱水したもの）の流動床炉での焼却（高温燃焼）</t>
  </si>
  <si>
    <t>下水汚泥（高分子凝集剤を添加して脱水したもの）の多段炉での焼却</t>
  </si>
  <si>
    <t>下水汚泥（石灰系凝集剤を添加して脱水したもの）の焼却</t>
  </si>
  <si>
    <t>その他の下水汚泥の焼却</t>
  </si>
  <si>
    <t>汚泥（下水汚泥を除く。）の焼却</t>
  </si>
  <si>
    <t>廃油の焼却</t>
  </si>
  <si>
    <t>廃ゴムタイヤの焼却</t>
  </si>
  <si>
    <t>廃プラスチック類（廃ゴムタイヤを除く。）の焼却</t>
  </si>
  <si>
    <t>紙くず又は木くずの焼却t</t>
  </si>
  <si>
    <t>繊維くずの焼却</t>
  </si>
  <si>
    <t>動植物性残渣又は家畜の死体の焼却</t>
  </si>
  <si>
    <r>
      <t>常圧流動床ボイラーにおけるごみ固形燃料（</t>
    </r>
    <r>
      <rPr>
        <b/>
        <sz val="9"/>
        <color indexed="10"/>
        <rFont val="ＭＳ 明朝"/>
        <family val="1"/>
      </rPr>
      <t>RPF</t>
    </r>
    <r>
      <rPr>
        <sz val="9"/>
        <rFont val="ＭＳ 明朝"/>
        <family val="1"/>
      </rPr>
      <t>）の使用</t>
    </r>
  </si>
  <si>
    <r>
      <t>常圧流動床ボイラーにおけるごみ固形燃料（</t>
    </r>
    <r>
      <rPr>
        <sz val="9"/>
        <color indexed="10"/>
        <rFont val="ＭＳ 明朝"/>
        <family val="1"/>
      </rPr>
      <t>RDF</t>
    </r>
    <r>
      <rPr>
        <sz val="9"/>
        <rFont val="ＭＳ 明朝"/>
        <family val="1"/>
      </rPr>
      <t>）の使用</t>
    </r>
  </si>
  <si>
    <r>
      <t>ボイラーにおけるごみ固形燃料（</t>
    </r>
    <r>
      <rPr>
        <b/>
        <sz val="9"/>
        <color indexed="10"/>
        <rFont val="ＭＳ 明朝"/>
        <family val="1"/>
      </rPr>
      <t>RPF</t>
    </r>
    <r>
      <rPr>
        <sz val="9"/>
        <rFont val="ＭＳ 明朝"/>
        <family val="1"/>
      </rPr>
      <t>）の使用</t>
    </r>
  </si>
  <si>
    <r>
      <t>ボイラーにおけるごみ固形燃料（</t>
    </r>
    <r>
      <rPr>
        <sz val="9"/>
        <color indexed="10"/>
        <rFont val="ＭＳ 明朝"/>
        <family val="1"/>
      </rPr>
      <t>RDF</t>
    </r>
    <r>
      <rPr>
        <sz val="9"/>
        <rFont val="ＭＳ 明朝"/>
        <family val="1"/>
      </rPr>
      <t>）の使用</t>
    </r>
  </si>
  <si>
    <r>
      <t>セメント焼成炉におけるごみ固形燃料（</t>
    </r>
    <r>
      <rPr>
        <b/>
        <sz val="9"/>
        <color indexed="10"/>
        <rFont val="ＭＳ 明朝"/>
        <family val="1"/>
      </rPr>
      <t>RPF</t>
    </r>
    <r>
      <rPr>
        <sz val="9"/>
        <rFont val="ＭＳ 明朝"/>
        <family val="1"/>
      </rPr>
      <t>）の使用</t>
    </r>
  </si>
  <si>
    <r>
      <t>セメント焼成炉におけるごみ固形燃料（</t>
    </r>
    <r>
      <rPr>
        <sz val="9"/>
        <color indexed="10"/>
        <rFont val="ＭＳ 明朝"/>
        <family val="1"/>
      </rPr>
      <t>RDF</t>
    </r>
    <r>
      <rPr>
        <sz val="9"/>
        <rFont val="ＭＳ 明朝"/>
        <family val="1"/>
      </rPr>
      <t>）の使用</t>
    </r>
  </si>
  <si>
    <r>
      <t>その他の工業炉におけるごみ固形燃料（</t>
    </r>
    <r>
      <rPr>
        <b/>
        <sz val="9"/>
        <color indexed="10"/>
        <rFont val="ＭＳ 明朝"/>
        <family val="1"/>
      </rPr>
      <t>RPF</t>
    </r>
    <r>
      <rPr>
        <sz val="9"/>
        <rFont val="ＭＳ 明朝"/>
        <family val="1"/>
      </rPr>
      <t>）の使用</t>
    </r>
  </si>
  <si>
    <r>
      <t>その他の工業炉におけるごみ固形燃料（</t>
    </r>
    <r>
      <rPr>
        <sz val="9"/>
        <color indexed="10"/>
        <rFont val="ＭＳ 明朝"/>
        <family val="1"/>
      </rPr>
      <t>RDF</t>
    </r>
    <r>
      <rPr>
        <sz val="9"/>
        <rFont val="ＭＳ 明朝"/>
        <family val="1"/>
      </rPr>
      <t>）の使用</t>
    </r>
  </si>
  <si>
    <r>
      <t>kg-CO</t>
    </r>
    <r>
      <rPr>
        <vertAlign val="subscript"/>
        <sz val="9"/>
        <rFont val="ＭＳ 明朝"/>
        <family val="1"/>
      </rPr>
      <t>2</t>
    </r>
  </si>
  <si>
    <t>クロロジフルオロメタン(HCFC-22)の製造</t>
  </si>
  <si>
    <t>HCFC-22製造量</t>
  </si>
  <si>
    <t>HCFC-22製造により生成したHFC-23の回収・適正処理量</t>
  </si>
  <si>
    <t>ハイドロフルオロカーボン（HFC）の製造</t>
  </si>
  <si>
    <t>HFC製造量</t>
  </si>
  <si>
    <t>家庭用電気冷蔵庫等HFC封入製品の製造におけるHFCの封入</t>
  </si>
  <si>
    <t>家庭用電気冷蔵庫</t>
  </si>
  <si>
    <t>製造時のHFC使用量</t>
  </si>
  <si>
    <t>家庭用エアコンディショナー</t>
  </si>
  <si>
    <t>業務用冷凍空気調和機器（自動販売機を除く。）</t>
  </si>
  <si>
    <t>自動販売機</t>
  </si>
  <si>
    <t>製造台数</t>
  </si>
  <si>
    <t>台</t>
  </si>
  <si>
    <t>自動車用エアコンディショナー</t>
  </si>
  <si>
    <t>業務用冷凍空気調和機器の使用開始におけるHFCの封入</t>
  </si>
  <si>
    <t>機器使用開始時の使用量</t>
  </si>
  <si>
    <t>業務用冷凍空気調和機器の整備におけるHFCの回収及び封入</t>
  </si>
  <si>
    <t>回収時残存量－回収・適正処理量</t>
  </si>
  <si>
    <t>HCF再封入時使用量</t>
  </si>
  <si>
    <t>家庭用電気冷蔵庫等HFC封入製品の廃棄におけるHFCの回収</t>
  </si>
  <si>
    <t>家庭用冷蔵庫</t>
  </si>
  <si>
    <t>プラスチック製造における発泡剤としてのHFCの使用</t>
  </si>
  <si>
    <t>ポリエチレンフォーム製造時の使用量</t>
  </si>
  <si>
    <t>噴霧器及び消火剤の製造におけるHFCの封入</t>
  </si>
  <si>
    <t>噴霧器製造時の使用量</t>
  </si>
  <si>
    <t>消火剤製造時の使用量</t>
  </si>
  <si>
    <t>噴霧器の使用</t>
  </si>
  <si>
    <t>製品の使用に伴う排出量</t>
  </si>
  <si>
    <t>半導体素子等の加工工程でのドライエッチング等におけるHFCの使用</t>
  </si>
  <si>
    <t>HCF使用量</t>
  </si>
  <si>
    <t>HCF回収・適正処理量</t>
  </si>
  <si>
    <t>溶剤等の用途へのHFCの使用</t>
  </si>
  <si>
    <t>HCF使用量－回収・適正処理量</t>
  </si>
  <si>
    <t>kg  　合計</t>
  </si>
  <si>
    <r>
      <t>kg-CO</t>
    </r>
    <r>
      <rPr>
        <vertAlign val="subscript"/>
        <sz val="9"/>
        <rFont val="ＭＳ 明朝"/>
        <family val="1"/>
      </rPr>
      <t>2</t>
    </r>
  </si>
  <si>
    <t>○HFCの種類毎の温暖化係数</t>
  </si>
  <si>
    <t>温暖化係数</t>
  </si>
  <si>
    <t>トリフルオロメタン</t>
  </si>
  <si>
    <t>HFC-32</t>
  </si>
  <si>
    <t>フルオロメタン</t>
  </si>
  <si>
    <t>HFC-41</t>
  </si>
  <si>
    <t>1･1･1･2･2-ペンタフルオロエタン</t>
  </si>
  <si>
    <t>HFC-125</t>
  </si>
  <si>
    <t>1･1･2･2-テトラフルオロエタン</t>
  </si>
  <si>
    <t>HFC-134</t>
  </si>
  <si>
    <t>1･1･1･2-テトラフルオロエタン</t>
  </si>
  <si>
    <t>1･1･2-トリフルオロエタン</t>
  </si>
  <si>
    <t>HFC-143</t>
  </si>
  <si>
    <t>1･1･1-トリフルオロエタン</t>
  </si>
  <si>
    <t>HFC-143a</t>
  </si>
  <si>
    <t>1･1-ジフルオロエタン</t>
  </si>
  <si>
    <t>HFC-152a</t>
  </si>
  <si>
    <t>1･1･1･2･3･3･3-ヘプタフルオロプロパン</t>
  </si>
  <si>
    <t>1･1･1･3･3･3-ヘキサフルオロプロパン</t>
  </si>
  <si>
    <t>HFC-236fa</t>
  </si>
  <si>
    <t>1･1･2･2･3-ペンタフルオロプロパン</t>
  </si>
  <si>
    <t>HFC-245ca</t>
  </si>
  <si>
    <t>1･1･1･2･3･4･4･5･5･5-デカフルオロペンタン</t>
  </si>
  <si>
    <t>HFC-43-10mee</t>
  </si>
  <si>
    <t>半導体素子等の加工工程でのドライエッチング等におけるPFCの使用</t>
  </si>
  <si>
    <t>PFC-14（CF4）</t>
  </si>
  <si>
    <t>使用量</t>
  </si>
  <si>
    <t>回収・適正処理量</t>
  </si>
  <si>
    <t>PFC-116（C2F6）</t>
  </si>
  <si>
    <t>PFC-116使用時に副生したPFC-14の回収・適正処理量</t>
  </si>
  <si>
    <t>PFC-218（C3F8)</t>
  </si>
  <si>
    <t>PFC-218使用時に副生したPFC-14の回収・適正処理量</t>
  </si>
  <si>
    <t>PFC-c318（c-C4F8）</t>
  </si>
  <si>
    <t>溶剤等の用途へのPFCの使用</t>
  </si>
  <si>
    <t>使用量－回収・適正処理量</t>
  </si>
  <si>
    <t>○PFCの種類毎の温暖化係数</t>
  </si>
  <si>
    <t>PFC-31-10</t>
  </si>
  <si>
    <t>PFC-41-12</t>
  </si>
  <si>
    <t>PFC-51-14</t>
  </si>
  <si>
    <t>マグネシウム合金の鋳造</t>
  </si>
  <si>
    <t>マグネシウム合金の鋳造によるSF6使用量</t>
  </si>
  <si>
    <t>六ふっ化硫黄（SF6）の製造</t>
  </si>
  <si>
    <t>六ふっ化硫黄（SF6）の製造量</t>
  </si>
  <si>
    <t>-</t>
  </si>
  <si>
    <t>変圧器等電気機械器具の製造及び使用の開始におけるSF6の封入</t>
  </si>
  <si>
    <t>変圧器等電気機械器具の使用</t>
  </si>
  <si>
    <t>機器点検時の残存量－回収・適正処理量</t>
  </si>
  <si>
    <t>変圧器等電気機械器具の廃棄におけるSF6の回収</t>
  </si>
  <si>
    <t>機器廃棄時残存量－回収・適正処理量</t>
  </si>
  <si>
    <t>使用量</t>
  </si>
  <si>
    <t>-</t>
  </si>
  <si>
    <t>ボイラー（流動床以外、固体燃料・BC重油・原油）</t>
  </si>
  <si>
    <t>焙焼炉</t>
  </si>
  <si>
    <t>液化石油ガス（LPG）</t>
  </si>
  <si>
    <t>Nm3</t>
  </si>
  <si>
    <t>焼結炉（鉄鋼用、非鉄金属（銅、鉛及び亜鉛を除く。）用及び無機化学工業品用）</t>
  </si>
  <si>
    <t>天然ガス（LNGを除く）</t>
  </si>
  <si>
    <t>Nm3</t>
  </si>
  <si>
    <t>都市ガス(13A)</t>
  </si>
  <si>
    <t>Nm3</t>
  </si>
  <si>
    <t>金属溶解炉（銅、鉛及び亜鉛用を除く、精製用及び鋳造用）</t>
  </si>
  <si>
    <t>Nm3</t>
  </si>
  <si>
    <t>金属鍛造炉（液体燃料又は気体燃料）</t>
  </si>
  <si>
    <t>金属圧延加熱炉（液体燃料又は気体燃料）</t>
  </si>
  <si>
    <t>原油（NGLを除く）</t>
  </si>
  <si>
    <t>金属熱処理炉（液体燃料又は気体燃料）</t>
  </si>
  <si>
    <t>-</t>
  </si>
  <si>
    <t>セメント焼成炉</t>
  </si>
  <si>
    <t>B・C重油</t>
  </si>
  <si>
    <t>溶鉱炉（銅、鉛及び亜鉛用）</t>
  </si>
  <si>
    <t>一般炭</t>
  </si>
  <si>
    <t>コークス</t>
  </si>
  <si>
    <t>溶解炉（銅、鉛及び亜鉛用、一般炭・コークス又は液体燃料又は気体燃料）</t>
  </si>
  <si>
    <t>ガスタービン（航空機又は船舶に用いられるものを除く、液体燃料、気体燃料）</t>
  </si>
  <si>
    <t>ガス機関（航空機、自動車又は船舶に用いられるものを除く、液体燃料、気体燃料）</t>
  </si>
  <si>
    <t>tN</t>
  </si>
  <si>
    <t>tN</t>
  </si>
  <si>
    <t>-</t>
  </si>
  <si>
    <t>tN</t>
  </si>
  <si>
    <t>-</t>
  </si>
  <si>
    <t>tN</t>
  </si>
  <si>
    <t>-</t>
  </si>
  <si>
    <t>-</t>
  </si>
  <si>
    <t>-</t>
  </si>
  <si>
    <t>-</t>
  </si>
  <si>
    <t>-</t>
  </si>
  <si>
    <r>
      <t>ごみ固形燃料（</t>
    </r>
    <r>
      <rPr>
        <b/>
        <sz val="9"/>
        <color indexed="10"/>
        <rFont val="ＭＳ 明朝"/>
        <family val="1"/>
      </rPr>
      <t>RDF</t>
    </r>
    <r>
      <rPr>
        <sz val="9"/>
        <rFont val="ＭＳ 明朝"/>
        <family val="1"/>
      </rPr>
      <t>）の焼却</t>
    </r>
  </si>
  <si>
    <r>
      <t>ごみ固形燃料（</t>
    </r>
    <r>
      <rPr>
        <sz val="9"/>
        <color indexed="10"/>
        <rFont val="ＭＳ 明朝"/>
        <family val="1"/>
      </rPr>
      <t>RPF</t>
    </r>
    <r>
      <rPr>
        <sz val="9"/>
        <rFont val="ＭＳ 明朝"/>
        <family val="1"/>
      </rPr>
      <t>）の焼却</t>
    </r>
  </si>
  <si>
    <t>工業炉等における廃棄物等の原燃料としての使用</t>
  </si>
  <si>
    <r>
      <t>常圧流動床ボイラーにおけるごみ固形燃料（</t>
    </r>
    <r>
      <rPr>
        <sz val="9"/>
        <color indexed="10"/>
        <rFont val="ＭＳ 明朝"/>
        <family val="1"/>
      </rPr>
      <t>RDF</t>
    </r>
    <r>
      <rPr>
        <sz val="9"/>
        <rFont val="ＭＳ 明朝"/>
        <family val="1"/>
      </rPr>
      <t>）の使用</t>
    </r>
  </si>
  <si>
    <r>
      <t>ボイラーにおけるごみ固形燃料（</t>
    </r>
    <r>
      <rPr>
        <b/>
        <sz val="9"/>
        <color indexed="10"/>
        <rFont val="ＭＳ 明朝"/>
        <family val="1"/>
      </rPr>
      <t>RPF</t>
    </r>
    <r>
      <rPr>
        <sz val="9"/>
        <rFont val="ＭＳ 明朝"/>
        <family val="1"/>
      </rPr>
      <t>）の使用</t>
    </r>
  </si>
  <si>
    <r>
      <t>ボイラーにおけるごみ固形燃料（</t>
    </r>
    <r>
      <rPr>
        <sz val="9"/>
        <color indexed="10"/>
        <rFont val="ＭＳ 明朝"/>
        <family val="1"/>
      </rPr>
      <t>RDF</t>
    </r>
    <r>
      <rPr>
        <sz val="9"/>
        <rFont val="ＭＳ 明朝"/>
        <family val="1"/>
      </rPr>
      <t>）の使用</t>
    </r>
  </si>
  <si>
    <r>
      <t>セメント焼成炉におけるごみ固形燃料（</t>
    </r>
    <r>
      <rPr>
        <sz val="9"/>
        <color indexed="10"/>
        <rFont val="ＭＳ 明朝"/>
        <family val="1"/>
      </rPr>
      <t>RDF</t>
    </r>
    <r>
      <rPr>
        <sz val="9"/>
        <rFont val="ＭＳ 明朝"/>
        <family val="1"/>
      </rPr>
      <t>）の使用</t>
    </r>
  </si>
  <si>
    <r>
      <t>その他の工業炉におけるごみ固形燃料（</t>
    </r>
    <r>
      <rPr>
        <b/>
        <sz val="9"/>
        <color indexed="10"/>
        <rFont val="ＭＳ 明朝"/>
        <family val="1"/>
      </rPr>
      <t>RPF</t>
    </r>
    <r>
      <rPr>
        <sz val="9"/>
        <rFont val="ＭＳ 明朝"/>
        <family val="1"/>
      </rPr>
      <t>）の使用</t>
    </r>
  </si>
  <si>
    <r>
      <t>その他の工業炉におけるごみ固形燃料（</t>
    </r>
    <r>
      <rPr>
        <sz val="9"/>
        <color indexed="10"/>
        <rFont val="ＭＳ 明朝"/>
        <family val="1"/>
      </rPr>
      <t>RDF</t>
    </r>
    <r>
      <rPr>
        <sz val="9"/>
        <rFont val="ＭＳ 明朝"/>
        <family val="1"/>
      </rPr>
      <t>）の使用</t>
    </r>
  </si>
  <si>
    <t>回収時残存量－回収・適正処理量</t>
  </si>
  <si>
    <t>HCF再封入台数</t>
  </si>
  <si>
    <t>押出法ポリスチレンフォーム製造時の使用量</t>
  </si>
  <si>
    <t>ウレタンフォーム製造時の使用量</t>
  </si>
  <si>
    <t>機器製造・使用開始時の使用量</t>
  </si>
  <si>
    <t>機器使用開始時に封入されていた量</t>
  </si>
  <si>
    <t>使用期間の1年間に対する比率</t>
  </si>
  <si>
    <t>変圧器等電気機械器具の点検におけるSF6の回収</t>
  </si>
  <si>
    <t>半導体素子等の加工工程でのドライエッチング等におけるSF6の使用</t>
  </si>
  <si>
    <t>回収・適正処理量</t>
  </si>
  <si>
    <t>電気炉における電気の使用</t>
  </si>
  <si>
    <t>カーボンブラック</t>
  </si>
  <si>
    <t>アルミニウムの製造</t>
  </si>
  <si>
    <t>PFCの製造</t>
  </si>
  <si>
    <t>生産量</t>
  </si>
  <si>
    <t>PFC-116使用量</t>
  </si>
  <si>
    <t>PFC-116回収・適正処理量</t>
  </si>
  <si>
    <t>PFC-218使用量</t>
  </si>
  <si>
    <t>PFC-218回収・適正処理量</t>
  </si>
  <si>
    <t>％</t>
  </si>
  <si>
    <r>
      <t>CO</t>
    </r>
    <r>
      <rPr>
        <vertAlign val="subscript"/>
        <sz val="12"/>
        <rFont val="ＭＳ 明朝"/>
        <family val="1"/>
      </rPr>
      <t>2</t>
    </r>
  </si>
  <si>
    <r>
      <t>SF</t>
    </r>
    <r>
      <rPr>
        <vertAlign val="subscript"/>
        <sz val="12"/>
        <rFont val="ＭＳ 明朝"/>
        <family val="1"/>
      </rPr>
      <t>6</t>
    </r>
  </si>
  <si>
    <t>HFC</t>
  </si>
  <si>
    <r>
      <t>N</t>
    </r>
    <r>
      <rPr>
        <vertAlign val="subscript"/>
        <sz val="12"/>
        <rFont val="ＭＳ 明朝"/>
        <family val="1"/>
      </rPr>
      <t>2</t>
    </r>
    <r>
      <rPr>
        <sz val="12"/>
        <rFont val="ＭＳ 明朝"/>
        <family val="1"/>
      </rPr>
      <t>O</t>
    </r>
  </si>
  <si>
    <r>
      <t>CH</t>
    </r>
    <r>
      <rPr>
        <vertAlign val="subscript"/>
        <sz val="12"/>
        <rFont val="ＭＳ 明朝"/>
        <family val="1"/>
      </rPr>
      <t>4</t>
    </r>
  </si>
  <si>
    <t>PFC</t>
  </si>
  <si>
    <r>
      <t>(二酸化炭素換算 kg-CO</t>
    </r>
    <r>
      <rPr>
        <vertAlign val="subscript"/>
        <sz val="11"/>
        <rFont val="ＭＳ 明朝"/>
        <family val="1"/>
      </rPr>
      <t>2</t>
    </r>
    <r>
      <rPr>
        <sz val="11"/>
        <rFont val="ＭＳ 明朝"/>
        <family val="1"/>
      </rPr>
      <t>)</t>
    </r>
  </si>
  <si>
    <t>廃棄物等の焼却もしくは製品の製造の用途への使用・廃棄物燃料の使用</t>
  </si>
  <si>
    <t>半導体素子等の加工工程でのドライエッチング等</t>
  </si>
  <si>
    <t>溶剤等の用途への使用</t>
  </si>
  <si>
    <t>マグネシウム合金の鋳造</t>
  </si>
  <si>
    <t>六ふっ化硫黄（SF6）の製造</t>
  </si>
  <si>
    <t>変圧器等電気機械器具の製造及び使用の開始におけるSF6の封入</t>
  </si>
  <si>
    <t>変圧器等電気機械器具の点検におけるSF6の回収</t>
  </si>
  <si>
    <t>注：活動区分については、「温室効果ガス排出量算定・報告マニュアル」に従って記載すること。</t>
  </si>
  <si>
    <t>㍑</t>
  </si>
  <si>
    <t>液化石油ガス(ＬＰＧ)</t>
  </si>
  <si>
    <t>石油系炭化水素ガス</t>
  </si>
  <si>
    <t>液化天然ガス（ＬＮＧ）</t>
  </si>
  <si>
    <t>他人から供給された熱の使用</t>
  </si>
  <si>
    <t>セメントの製造</t>
  </si>
  <si>
    <t>アンモニアの製造</t>
  </si>
  <si>
    <t>HFCの種類に応じた係数を入力してください</t>
  </si>
  <si>
    <t>↓</t>
  </si>
  <si>
    <t>名称</t>
  </si>
  <si>
    <t>使用量</t>
  </si>
  <si>
    <t>単位</t>
  </si>
  <si>
    <t>単位
発熱量</t>
  </si>
  <si>
    <t>排出係数</t>
  </si>
  <si>
    <t>排出量</t>
  </si>
  <si>
    <t>温暖化
係数</t>
  </si>
  <si>
    <t>換算合計</t>
  </si>
  <si>
    <t>小分類</t>
  </si>
  <si>
    <t/>
  </si>
  <si>
    <t>合計</t>
  </si>
  <si>
    <t>備考</t>
  </si>
  <si>
    <t>原料炭</t>
  </si>
  <si>
    <t>kg</t>
  </si>
  <si>
    <t>コークス</t>
  </si>
  <si>
    <t>㍑</t>
  </si>
  <si>
    <t>ガソリン</t>
  </si>
  <si>
    <t>ナフサ</t>
  </si>
  <si>
    <t>ジェット燃料油</t>
  </si>
  <si>
    <t>灯油</t>
  </si>
  <si>
    <t>軽油</t>
  </si>
  <si>
    <t>Ａ重油</t>
  </si>
  <si>
    <t>潤滑油</t>
  </si>
  <si>
    <t>石油コークス</t>
  </si>
  <si>
    <t>液化石油ガス（LPG）</t>
  </si>
  <si>
    <t>液化天然ガス（LNG）</t>
  </si>
  <si>
    <t>天然ガス（LNGを除く）</t>
  </si>
  <si>
    <t>Nm3</t>
  </si>
  <si>
    <t>コークス炉ガス</t>
  </si>
  <si>
    <t>高炉ガス</t>
  </si>
  <si>
    <t>転炉ガス</t>
  </si>
  <si>
    <t>都市ガス(13A)</t>
  </si>
  <si>
    <t>昼間買電</t>
  </si>
  <si>
    <t>夜間買電</t>
  </si>
  <si>
    <t>MJ</t>
  </si>
  <si>
    <t>試掘井</t>
  </si>
  <si>
    <t>井数</t>
  </si>
  <si>
    <t>成功井</t>
  </si>
  <si>
    <t>ｔ</t>
  </si>
  <si>
    <t>石炭</t>
  </si>
  <si>
    <t>石油系炭化水素ガス</t>
  </si>
  <si>
    <t>廃油（動植物性は除く）</t>
  </si>
  <si>
    <t>木材</t>
  </si>
  <si>
    <t>木炭</t>
  </si>
  <si>
    <t>パルプ廃液</t>
  </si>
  <si>
    <t>kWh</t>
  </si>
  <si>
    <t>その他の乾燥炉</t>
  </si>
  <si>
    <t>一般炭</t>
  </si>
  <si>
    <t>練炭又は豆炭</t>
  </si>
  <si>
    <t>km</t>
  </si>
  <si>
    <t>k㍑</t>
  </si>
  <si>
    <t>石炭坑</t>
  </si>
  <si>
    <t>t</t>
  </si>
  <si>
    <t>露天掘</t>
  </si>
  <si>
    <t>生産時</t>
  </si>
  <si>
    <t>点検時</t>
  </si>
  <si>
    <t>井数/年</t>
  </si>
  <si>
    <t>ＰＪ</t>
  </si>
  <si>
    <t>処理時</t>
  </si>
  <si>
    <t>天然ガス（LNG除く）</t>
  </si>
  <si>
    <t>1-2ジクロロエタン</t>
  </si>
  <si>
    <t>スチレン</t>
  </si>
  <si>
    <t>食物くず</t>
  </si>
  <si>
    <t>紙くず・繊維くず</t>
  </si>
  <si>
    <t>木くず</t>
  </si>
  <si>
    <t>kgBOD</t>
  </si>
  <si>
    <t>終末処理場</t>
  </si>
  <si>
    <t>m3</t>
  </si>
  <si>
    <t>連続燃焼式焼却施設</t>
  </si>
  <si>
    <t>准連続燃焼式焼却施設</t>
  </si>
  <si>
    <t>バッチ燃焼式焼却施設</t>
  </si>
  <si>
    <t>汚泥</t>
  </si>
  <si>
    <t>アジピン酸</t>
  </si>
  <si>
    <t>硝酸</t>
  </si>
  <si>
    <t>HFC-23</t>
  </si>
  <si>
    <t>HFC-134a</t>
  </si>
  <si>
    <t>HFC-227ea</t>
  </si>
  <si>
    <t>PFC</t>
  </si>
  <si>
    <t>アルミニウムの製造</t>
  </si>
  <si>
    <t>PFC-14</t>
  </si>
  <si>
    <t>アルミニウム製造量</t>
  </si>
  <si>
    <t>PFC-116</t>
  </si>
  <si>
    <t>PFCの製造</t>
  </si>
  <si>
    <t>PFC-218</t>
  </si>
  <si>
    <t>PFC-c318</t>
  </si>
  <si>
    <t>活動区分</t>
  </si>
  <si>
    <t>二酸化
炭素</t>
  </si>
  <si>
    <t>メタン</t>
  </si>
  <si>
    <t>六ふっ化
硫黄</t>
  </si>
  <si>
    <t>その他</t>
  </si>
  <si>
    <t>一酸化
二窒素</t>
  </si>
  <si>
    <t>HFC</t>
  </si>
  <si>
    <t>PFC</t>
  </si>
  <si>
    <t>活動の区分</t>
  </si>
  <si>
    <t>活動の区分</t>
  </si>
  <si>
    <t>一般廃棄物の焼却</t>
  </si>
  <si>
    <t>-</t>
  </si>
  <si>
    <t>燃料の使用</t>
  </si>
  <si>
    <t>他人から供給された電気の使用</t>
  </si>
  <si>
    <t>他人から供給された熱の使用</t>
  </si>
  <si>
    <t>電気炉（製鉄用、製鋼用、合金鉄製造用、カーバイド製造用）における電気の使用</t>
  </si>
  <si>
    <t>セメントの製造</t>
  </si>
  <si>
    <t>生石灰の製造</t>
  </si>
  <si>
    <t>ソーダ石灰ガラス又は鉄鋼の製造</t>
  </si>
  <si>
    <t>ソーダ灰の製造</t>
  </si>
  <si>
    <t>ソーダ灰の使用</t>
  </si>
  <si>
    <t>アンモニアの製造</t>
  </si>
  <si>
    <t>シリコンカーバイドの製造</t>
  </si>
  <si>
    <t>カルシウムカーバイドの製造</t>
  </si>
  <si>
    <t>エチレンの製造</t>
  </si>
  <si>
    <t>カルシウムカーバイドを原料としたアセチレンの使用</t>
  </si>
  <si>
    <t>化学製品の製造（（カーボンブラック、アジピン酸））</t>
  </si>
  <si>
    <r>
      <t>特定物質排出量算定表</t>
    </r>
    <r>
      <rPr>
        <b/>
        <sz val="12"/>
        <color indexed="10"/>
        <rFont val="ＭＳ ゴシック"/>
        <family val="3"/>
      </rPr>
      <t>（措置前）</t>
    </r>
  </si>
  <si>
    <r>
      <t>CO</t>
    </r>
    <r>
      <rPr>
        <vertAlign val="subscript"/>
        <sz val="12"/>
        <rFont val="ＭＳ 明朝"/>
        <family val="1"/>
      </rPr>
      <t>2</t>
    </r>
  </si>
  <si>
    <t>活動の区分</t>
  </si>
  <si>
    <t>他人から供給された電気の使用</t>
  </si>
  <si>
    <t>kWh</t>
  </si>
  <si>
    <t>買電</t>
  </si>
  <si>
    <t>原油及び天然ガスの試掘</t>
  </si>
  <si>
    <r>
      <t>CH</t>
    </r>
    <r>
      <rPr>
        <vertAlign val="subscript"/>
        <sz val="12"/>
        <rFont val="ＭＳ 明朝"/>
        <family val="1"/>
      </rPr>
      <t>4</t>
    </r>
  </si>
  <si>
    <t>活動の区分</t>
  </si>
  <si>
    <t>電気炉における電気の使用</t>
  </si>
  <si>
    <r>
      <t>N</t>
    </r>
    <r>
      <rPr>
        <vertAlign val="subscript"/>
        <sz val="12"/>
        <rFont val="ＭＳ 明朝"/>
        <family val="1"/>
      </rPr>
      <t>2</t>
    </r>
    <r>
      <rPr>
        <sz val="12"/>
        <rFont val="ＭＳ 明朝"/>
        <family val="1"/>
      </rPr>
      <t>O</t>
    </r>
  </si>
  <si>
    <t>一般炭</t>
  </si>
  <si>
    <t>ボイラー（流動床以外、固体燃料・BC重油・原油）</t>
  </si>
  <si>
    <t>焙焼炉</t>
  </si>
  <si>
    <t>焼結炉（鉄鋼用、非鉄金属（銅、鉛及び亜鉛を除く。）用及び無機化学工業品用）</t>
  </si>
  <si>
    <t>金属溶解炉（銅、鉛及び亜鉛用を除く、精製用及び鋳造用）</t>
  </si>
  <si>
    <t>金属鍛造炉（液体燃料又は気体燃料）</t>
  </si>
  <si>
    <t>金属圧延加熱炉（液体燃料又は気体燃料）</t>
  </si>
  <si>
    <t>金属熱処理炉（液体燃料又は気体燃料）</t>
  </si>
  <si>
    <t>セメント焼成炉</t>
  </si>
  <si>
    <t>B・C重油</t>
  </si>
  <si>
    <t>溶鉱炉（銅、鉛及び亜鉛用）</t>
  </si>
  <si>
    <t>一般炭</t>
  </si>
  <si>
    <t>コークス</t>
  </si>
  <si>
    <t>溶解炉（銅、鉛及び亜鉛用、一般炭・コークス又は液体燃料又は気体燃料）</t>
  </si>
  <si>
    <t>ガスタービン（航空機又は船舶に用いられるものを除く、液体燃料、気体燃料）</t>
  </si>
  <si>
    <t>ディーゼル機関（自動車、鉄道車両又は船舶に用いられるものを除く、液体燃料、気体燃料）</t>
  </si>
  <si>
    <t>ガス機関（航空機、自動車又は船舶に用いられるものを除く、液体燃料、気体燃料）</t>
  </si>
  <si>
    <t>ガソリン機関（航空機、自動車又は船舶に用いられるものを除く、液体燃料、気体燃料）</t>
  </si>
  <si>
    <t>業務用のこんろ、湯沸器、ストーブその他の事業者が事業活動の用に供する機械器具</t>
  </si>
  <si>
    <t>都市ガス(13A)</t>
  </si>
  <si>
    <t>工業炉等における廃棄物の焼却もしくは製品の製造の用途への使用</t>
  </si>
  <si>
    <r>
      <t>ごみ固形燃料（</t>
    </r>
    <r>
      <rPr>
        <b/>
        <sz val="9"/>
        <color indexed="10"/>
        <rFont val="ＭＳ 明朝"/>
        <family val="1"/>
      </rPr>
      <t>RDF</t>
    </r>
    <r>
      <rPr>
        <sz val="9"/>
        <rFont val="ＭＳ 明朝"/>
        <family val="1"/>
      </rPr>
      <t>）の焼却</t>
    </r>
  </si>
  <si>
    <r>
      <t>ごみ固形燃料（</t>
    </r>
    <r>
      <rPr>
        <sz val="9"/>
        <color indexed="10"/>
        <rFont val="ＭＳ 明朝"/>
        <family val="1"/>
      </rPr>
      <t>RPF</t>
    </r>
    <r>
      <rPr>
        <sz val="9"/>
        <rFont val="ＭＳ 明朝"/>
        <family val="1"/>
      </rPr>
      <t>）の焼却</t>
    </r>
  </si>
  <si>
    <t>工業炉等における廃棄物等の原燃料としての使用</t>
  </si>
  <si>
    <r>
      <t>常圧流動床ボイラーにおけるごみ固形燃料（</t>
    </r>
    <r>
      <rPr>
        <b/>
        <sz val="9"/>
        <color indexed="10"/>
        <rFont val="ＭＳ 明朝"/>
        <family val="1"/>
      </rPr>
      <t>RPF</t>
    </r>
    <r>
      <rPr>
        <sz val="9"/>
        <rFont val="ＭＳ 明朝"/>
        <family val="1"/>
      </rPr>
      <t>）の使用</t>
    </r>
  </si>
  <si>
    <t>HFC</t>
  </si>
  <si>
    <t>活動の区分</t>
  </si>
  <si>
    <t>HCF再封入時使用量</t>
  </si>
  <si>
    <t>回収時残存量－回収・適正処理量</t>
  </si>
  <si>
    <t>HCF再封入台数</t>
  </si>
  <si>
    <t>押出法ポリスチレンフォーム製造時の使用量</t>
  </si>
  <si>
    <t>ウレタンフォーム製造時の使用量</t>
  </si>
  <si>
    <t>PFC</t>
  </si>
  <si>
    <t>アルミニウムの製造</t>
  </si>
  <si>
    <t>PFCの製造</t>
  </si>
  <si>
    <t>生産量</t>
  </si>
  <si>
    <t>PFC-116使用量</t>
  </si>
  <si>
    <t>PFC-116回収・適正処理量</t>
  </si>
  <si>
    <t>PFC-218使用量</t>
  </si>
  <si>
    <t>PFC-218回収・適正処理量</t>
  </si>
  <si>
    <r>
      <t>SF</t>
    </r>
    <r>
      <rPr>
        <vertAlign val="subscript"/>
        <sz val="12"/>
        <rFont val="ＭＳ 明朝"/>
        <family val="1"/>
      </rPr>
      <t>6</t>
    </r>
  </si>
  <si>
    <t>マグネシウム合金の鋳造</t>
  </si>
  <si>
    <t>マグネシウム合金の鋳造によるSF6使用量</t>
  </si>
  <si>
    <t>六ふっ化硫黄（SF6）の製造</t>
  </si>
  <si>
    <t>六ふっ化硫黄（SF6）の製造量</t>
  </si>
  <si>
    <t>変圧器等電気機械器具の製造及び使用の開始におけるSF6の封入</t>
  </si>
  <si>
    <t>機器製造・使用開始時の使用量</t>
  </si>
  <si>
    <t>機器使用開始時に封入されていた量</t>
  </si>
  <si>
    <t>使用期間の1年間に対する比率</t>
  </si>
  <si>
    <t>％</t>
  </si>
  <si>
    <t>変圧器等電気機械器具の点検におけるSF6の回収</t>
  </si>
  <si>
    <t>半導体素子等の加工工程でのドライエッチング等におけるSF6の使用</t>
  </si>
  <si>
    <t>使用量</t>
  </si>
  <si>
    <t>回収・適正処理量</t>
  </si>
  <si>
    <t>燃料の使用</t>
  </si>
  <si>
    <t>他人から供給された電気の使用</t>
  </si>
  <si>
    <t>他人から供給された熱の使用</t>
  </si>
  <si>
    <r>
      <t>特定物質排出量算定表</t>
    </r>
    <r>
      <rPr>
        <b/>
        <sz val="12"/>
        <color indexed="10"/>
        <rFont val="ＭＳ ゴシック"/>
        <family val="3"/>
      </rPr>
      <t>（措置</t>
    </r>
    <r>
      <rPr>
        <b/>
        <sz val="12"/>
        <color indexed="12"/>
        <rFont val="ＭＳ ゴシック"/>
        <family val="3"/>
      </rPr>
      <t>後</t>
    </r>
    <r>
      <rPr>
        <b/>
        <sz val="12"/>
        <color indexed="10"/>
        <rFont val="ＭＳ ゴシック"/>
        <family val="3"/>
      </rPr>
      <t>）</t>
    </r>
  </si>
  <si>
    <t>セメントの製造</t>
  </si>
  <si>
    <r>
      <t>特定物質排出量総括表（</t>
    </r>
    <r>
      <rPr>
        <b/>
        <u val="single"/>
        <sz val="16"/>
        <color indexed="10"/>
        <rFont val="ＭＳ ゴシック"/>
        <family val="3"/>
      </rPr>
      <t>措置</t>
    </r>
    <r>
      <rPr>
        <b/>
        <u val="single"/>
        <sz val="16"/>
        <color indexed="12"/>
        <rFont val="ＭＳ ゴシック"/>
        <family val="3"/>
      </rPr>
      <t>後</t>
    </r>
    <r>
      <rPr>
        <sz val="16"/>
        <rFont val="ＭＳ ゴシック"/>
        <family val="3"/>
      </rPr>
      <t>）</t>
    </r>
  </si>
  <si>
    <r>
      <t>特定物質排出量総括表（</t>
    </r>
    <r>
      <rPr>
        <b/>
        <u val="single"/>
        <sz val="16"/>
        <color indexed="10"/>
        <rFont val="ＭＳ ゴシック"/>
        <family val="3"/>
      </rPr>
      <t>措置前</t>
    </r>
    <r>
      <rPr>
        <sz val="16"/>
        <rFont val="ＭＳ ゴシック"/>
        <family val="3"/>
      </rPr>
      <t>）</t>
    </r>
  </si>
  <si>
    <t>1･2-ジフルオロエタン</t>
  </si>
  <si>
    <t>1･1･1･2･3･3-ヘキサフルオロプロパン</t>
  </si>
  <si>
    <t>1･1･1･2･2･3-ヘキサフルオロプロパン</t>
  </si>
  <si>
    <t>1･1･1･3･3-ペンタフルオロプロパン</t>
  </si>
  <si>
    <t>1･1･1･3･3-ペンタフルオロブタン</t>
  </si>
  <si>
    <t>ジフルオロメタン</t>
  </si>
  <si>
    <t>HFC-152</t>
  </si>
  <si>
    <t>HFC-236ea</t>
  </si>
  <si>
    <t>HFC-236cb</t>
  </si>
  <si>
    <t>HFC-245fa</t>
  </si>
  <si>
    <t>HFC-365mfc</t>
  </si>
  <si>
    <t>パーフルオロメタン</t>
  </si>
  <si>
    <t>パーフルオロエタン</t>
  </si>
  <si>
    <t>パーフルオロプロパン</t>
  </si>
  <si>
    <t>パーフルオロシクロプロパン</t>
  </si>
  <si>
    <t>パーフルオロブタン</t>
  </si>
  <si>
    <t>パーフルオロシクロブタン</t>
  </si>
  <si>
    <t>パーフルオロペンタン</t>
  </si>
  <si>
    <t>パーフルオロヘキサン</t>
  </si>
  <si>
    <t>パーフルオロデカリン</t>
  </si>
  <si>
    <t>PFC-91-18</t>
  </si>
  <si>
    <r>
      <t>NF</t>
    </r>
    <r>
      <rPr>
        <vertAlign val="subscript"/>
        <sz val="12"/>
        <rFont val="ＭＳ 明朝"/>
        <family val="1"/>
      </rPr>
      <t>3</t>
    </r>
  </si>
  <si>
    <r>
      <t>三ふっ化窒素（NF</t>
    </r>
    <r>
      <rPr>
        <vertAlign val="subscript"/>
        <sz val="9"/>
        <rFont val="ＭＳ 明朝"/>
        <family val="1"/>
      </rPr>
      <t>3</t>
    </r>
    <r>
      <rPr>
        <sz val="9"/>
        <rFont val="ＭＳ 明朝"/>
        <family val="1"/>
      </rPr>
      <t>）の製造</t>
    </r>
  </si>
  <si>
    <t>半導体素子等の加工工程でのドライエッチング等におけるNF3の使用</t>
  </si>
  <si>
    <t>－</t>
  </si>
  <si>
    <t>半導体
（リモートプラズマ）</t>
  </si>
  <si>
    <t>半導体
（リモートプラズマ以外）</t>
  </si>
  <si>
    <t>液晶デバイス
（リモートプラズマ）</t>
  </si>
  <si>
    <t>液晶デバイス
（リモートプラズマ以外）</t>
  </si>
  <si>
    <t>施設・製品等の種類</t>
  </si>
  <si>
    <t>製造量×単位製造量当たりの排出量</t>
  </si>
  <si>
    <t>使用量×単位使用量当たりの排出量－回収・適正処理量</t>
  </si>
  <si>
    <t>三ふっ化
窒素</t>
  </si>
  <si>
    <t>三ふっ化窒素（NF3）の製造</t>
  </si>
  <si>
    <t>フルオロエタン</t>
  </si>
  <si>
    <t>HFC-161</t>
  </si>
  <si>
    <t>電気事業者名称</t>
  </si>
  <si>
    <t>関西電力(株)</t>
  </si>
  <si>
    <t>上記以外の電気</t>
  </si>
  <si>
    <t>他人へ供給した熱（化石燃料使用分）</t>
  </si>
  <si>
    <t>MJ</t>
  </si>
  <si>
    <t>他人へ供給した電気(化石燃料使用分)</t>
  </si>
  <si>
    <t>木材</t>
  </si>
  <si>
    <t>14.4</t>
  </si>
  <si>
    <t>kg</t>
  </si>
  <si>
    <t>14.4</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</si>
</sst>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quot;Yes&quot;;&quot;Yes&quot;;&quot;No&quot;"/>
    <numFmt numFmtId="181" formatCode="&quot;True&quot;;&quot;True&quot;;&quot;False&quot;"/>
    <numFmt numFmtId="182" formatCode="&quot;On&quot;;&quot;On&quot;;&quot;Off&quot;"/>
    <numFmt numFmtId="183" formatCode="[$-411]ggge&quot;年度&quot;"/>
    <numFmt numFmtId="184" formatCode="0.00_ "/>
    <numFmt numFmtId="185" formatCode="0.0_ "/>
    <numFmt numFmtId="186" formatCode="#,##0.00000_ "/>
    <numFmt numFmtId="187" formatCode="General;General;&quot;&quot;"/>
    <numFmt numFmtId="188" formatCode="#,##0_ "/>
    <numFmt numFmtId="189" formatCode="#,##0.0_ "/>
    <numFmt numFmtId="190" formatCode="#,##0.#####"/>
    <numFmt numFmtId="191" formatCode="#,###.#####"/>
    <numFmt numFmtId="192" formatCode="#,##0.0####"/>
    <numFmt numFmtId="193" formatCode="#,##0_ ;[Red]\-#,##0\ "/>
    <numFmt numFmtId="194" formatCode="#,##0.0;[Red]#,##0.0"/>
    <numFmt numFmtId="195" formatCode="#,##0&quot;kwh&quot;"/>
    <numFmt numFmtId="196" formatCode="0.0&quot;%&quot;"/>
    <numFmt numFmtId="197" formatCode="0.0;[Red]0.0"/>
    <numFmt numFmtId="198" formatCode="0.0_ ;[Red]\-0.0\ "/>
    <numFmt numFmtId="199" formatCode="0.000;[Red]0.000"/>
    <numFmt numFmtId="200" formatCode="0;[Red]0"/>
    <numFmt numFmtId="201" formatCode="0.00;[Red]0.00"/>
    <numFmt numFmtId="202" formatCode="0.0#&quot;%&quot;"/>
    <numFmt numFmtId="203" formatCode="0.00&quot;%&quot;"/>
    <numFmt numFmtId="204" formatCode="0_ "/>
    <numFmt numFmtId="205" formatCode="0.000_);[Red]\(0.000\)"/>
    <numFmt numFmtId="206" formatCode="0.0000"/>
    <numFmt numFmtId="207" formatCode="#,##0.0_);[Red]\(#,##0.0\)"/>
    <numFmt numFmtId="208" formatCode="0_);[Red]\(0\)"/>
    <numFmt numFmtId="209" formatCode="0.0_);[Red]\(0.0\)"/>
    <numFmt numFmtId="210" formatCode="0.000000_ "/>
    <numFmt numFmtId="211" formatCode="#,##0.0;[Red]\-#,##0.0"/>
    <numFmt numFmtId="212" formatCode="#,##0.000;[Red]\-#,##0.000"/>
    <numFmt numFmtId="213" formatCode="0.00_ ;[Red]\-0.00\ "/>
    <numFmt numFmtId="214" formatCode="#,##0.00;[Red]#,##0.00"/>
    <numFmt numFmtId="215" formatCode="#,##0.00_ ;[Red]\-#,##0.00\ "/>
    <numFmt numFmtId="216" formatCode="0.0%"/>
    <numFmt numFmtId="217" formatCode="#,##0.0_ ;[Red]\-#,##0.0\ "/>
    <numFmt numFmtId="218" formatCode="0.00000_);[Red]\(0.00000\)"/>
    <numFmt numFmtId="219" formatCode="[$€-2]\ #,##0.00_);[Red]\([$€-2]\ #,##0.00\)"/>
    <numFmt numFmtId="220" formatCode="#,##0.0;&quot;▲ &quot;#,##0.0"/>
    <numFmt numFmtId="221" formatCode="#,##0_);[Red]\(#,##0\)"/>
    <numFmt numFmtId="222" formatCode="0.00000_ "/>
    <numFmt numFmtId="223" formatCode="0.0000_ "/>
    <numFmt numFmtId="224" formatCode="0.0000_);[Red]\(0.0000\)"/>
    <numFmt numFmtId="225" formatCode="0.000_ "/>
    <numFmt numFmtId="226" formatCode="#,##0.0000_ "/>
  </numFmts>
  <fonts count="69">
    <font>
      <sz val="11"/>
      <name val="ＭＳ Ｐゴシック"/>
      <family val="3"/>
    </font>
    <font>
      <sz val="6"/>
      <name val="ＭＳ Ｐゴシック"/>
      <family val="3"/>
    </font>
    <font>
      <sz val="11"/>
      <color indexed="8"/>
      <name val="ＭＳ Ｐゴシック"/>
      <family val="3"/>
    </font>
    <font>
      <sz val="9"/>
      <color indexed="8"/>
      <name val="ＭＳ 明朝"/>
      <family val="1"/>
    </font>
    <font>
      <sz val="9"/>
      <name val="ＭＳ 明朝"/>
      <family val="1"/>
    </font>
    <font>
      <sz val="12"/>
      <name val="ＭＳ 明朝"/>
      <family val="1"/>
    </font>
    <font>
      <u val="single"/>
      <sz val="8.25"/>
      <color indexed="12"/>
      <name val="ＭＳ Ｐゴシック"/>
      <family val="3"/>
    </font>
    <font>
      <u val="single"/>
      <sz val="8.25"/>
      <color indexed="36"/>
      <name val="ＭＳ Ｐゴシック"/>
      <family val="3"/>
    </font>
    <font>
      <sz val="9"/>
      <color indexed="9"/>
      <name val="ＭＳ 明朝"/>
      <family val="1"/>
    </font>
    <font>
      <sz val="11"/>
      <name val="ＭＳ 明朝"/>
      <family val="1"/>
    </font>
    <font>
      <u val="single"/>
      <sz val="11"/>
      <color indexed="10"/>
      <name val="ＭＳ 明朝"/>
      <family val="1"/>
    </font>
    <font>
      <sz val="11"/>
      <color indexed="10"/>
      <name val="ＭＳ 明朝"/>
      <family val="1"/>
    </font>
    <font>
      <sz val="11"/>
      <color indexed="9"/>
      <name val="ＭＳ 明朝"/>
      <family val="1"/>
    </font>
    <font>
      <sz val="9"/>
      <color indexed="10"/>
      <name val="ＭＳ 明朝"/>
      <family val="1"/>
    </font>
    <font>
      <sz val="11"/>
      <color indexed="8"/>
      <name val="ＭＳ 明朝"/>
      <family val="1"/>
    </font>
    <font>
      <vertAlign val="subscript"/>
      <sz val="9"/>
      <name val="ＭＳ 明朝"/>
      <family val="1"/>
    </font>
    <font>
      <b/>
      <sz val="9"/>
      <color indexed="10"/>
      <name val="ＭＳ 明朝"/>
      <family val="1"/>
    </font>
    <font>
      <b/>
      <sz val="12"/>
      <color indexed="10"/>
      <name val="ＭＳ ゴシック"/>
      <family val="3"/>
    </font>
    <font>
      <vertAlign val="subscript"/>
      <sz val="12"/>
      <name val="ＭＳ 明朝"/>
      <family val="1"/>
    </font>
    <font>
      <vertAlign val="subscript"/>
      <sz val="11"/>
      <name val="ＭＳ 明朝"/>
      <family val="1"/>
    </font>
    <font>
      <b/>
      <i/>
      <sz val="11"/>
      <color indexed="10"/>
      <name val="ＭＳ 明朝"/>
      <family val="1"/>
    </font>
    <font>
      <sz val="16"/>
      <name val="ＭＳ ゴシック"/>
      <family val="3"/>
    </font>
    <font>
      <b/>
      <u val="single"/>
      <sz val="16"/>
      <color indexed="10"/>
      <name val="ＭＳ ゴシック"/>
      <family val="3"/>
    </font>
    <font>
      <b/>
      <u val="single"/>
      <sz val="16"/>
      <color indexed="12"/>
      <name val="ＭＳ ゴシック"/>
      <family val="3"/>
    </font>
    <font>
      <b/>
      <sz val="12"/>
      <color indexed="12"/>
      <name val="ＭＳ ゴシック"/>
      <family val="3"/>
    </font>
    <font>
      <sz val="11"/>
      <name val="ＭＳ Ｐ明朝"/>
      <family val="1"/>
    </font>
    <font>
      <b/>
      <sz val="9"/>
      <name val="MS P ゴシック"/>
      <family val="3"/>
    </font>
    <font>
      <sz val="9"/>
      <name val="MS P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b/>
      <i/>
      <sz val="12"/>
      <color indexed="10"/>
      <name val="ＭＳ Ｐゴシック"/>
      <family val="3"/>
    </font>
    <font>
      <vertAlign val="subscript"/>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rgb="FFFFFF99"/>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color indexed="63"/>
      </right>
      <top>
        <color indexed="63"/>
      </top>
      <bottom style="dotted"/>
    </border>
    <border>
      <left style="double"/>
      <right style="thin"/>
      <top style="thin"/>
      <bottom>
        <color indexed="63"/>
      </bottom>
    </border>
    <border>
      <left style="thin"/>
      <right style="double"/>
      <top style="thin"/>
      <bottom style="thin"/>
    </border>
    <border>
      <left style="thin"/>
      <right style="thin"/>
      <top style="double"/>
      <bottom style="thin"/>
    </border>
    <border>
      <left style="double"/>
      <right style="thin"/>
      <top style="double"/>
      <bottom style="thin"/>
    </border>
    <border>
      <left>
        <color indexed="63"/>
      </left>
      <right>
        <color indexed="63"/>
      </right>
      <top style="thin"/>
      <bottom>
        <color indexed="63"/>
      </bottom>
    </border>
    <border>
      <left style="thin"/>
      <right style="thin"/>
      <top style="thin"/>
      <bottom style="double"/>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style="double"/>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2" fillId="0" borderId="0">
      <alignment/>
      <protection/>
    </xf>
    <xf numFmtId="0" fontId="7" fillId="0" borderId="0" applyNumberFormat="0" applyFill="0" applyBorder="0" applyAlignment="0" applyProtection="0"/>
    <xf numFmtId="0" fontId="65" fillId="32" borderId="0" applyNumberFormat="0" applyBorder="0" applyAlignment="0" applyProtection="0"/>
  </cellStyleXfs>
  <cellXfs count="248">
    <xf numFmtId="0" fontId="0" fillId="0" borderId="0" xfId="0" applyAlignment="1">
      <alignment/>
    </xf>
    <xf numFmtId="49" fontId="5" fillId="0" borderId="0" xfId="0" applyNumberFormat="1" applyFont="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Fill="1" applyBorder="1" applyAlignment="1" applyProtection="1">
      <alignment vertical="center"/>
      <protection/>
    </xf>
    <xf numFmtId="0" fontId="4" fillId="0" borderId="0" xfId="0" applyNumberFormat="1" applyFont="1" applyAlignment="1" applyProtection="1">
      <alignment vertical="center"/>
      <protection/>
    </xf>
    <xf numFmtId="49" fontId="4" fillId="33"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protection/>
    </xf>
    <xf numFmtId="49" fontId="4" fillId="33" borderId="12" xfId="0" applyNumberFormat="1" applyFont="1" applyFill="1" applyBorder="1" applyAlignment="1" applyProtection="1">
      <alignment horizontal="center" vertical="center"/>
      <protection/>
    </xf>
    <xf numFmtId="0" fontId="3" fillId="0" borderId="10" xfId="62" applyFont="1" applyFill="1" applyBorder="1" applyAlignment="1" applyProtection="1">
      <alignment horizontal="left" vertical="center" wrapText="1"/>
      <protection/>
    </xf>
    <xf numFmtId="49" fontId="4" fillId="0" borderId="0" xfId="0" applyNumberFormat="1" applyFont="1" applyFill="1" applyAlignment="1" applyProtection="1">
      <alignment vertical="center"/>
      <protection/>
    </xf>
    <xf numFmtId="0" fontId="4" fillId="0" borderId="0" xfId="0" applyNumberFormat="1" applyFont="1" applyAlignment="1" applyProtection="1">
      <alignment horizontal="right" vertical="center"/>
      <protection/>
    </xf>
    <xf numFmtId="49" fontId="4" fillId="0" borderId="12" xfId="0" applyNumberFormat="1" applyFont="1" applyFill="1" applyBorder="1" applyAlignment="1" applyProtection="1">
      <alignment vertical="center"/>
      <protection/>
    </xf>
    <xf numFmtId="0" fontId="3" fillId="0" borderId="12" xfId="62" applyFont="1" applyFill="1" applyBorder="1" applyAlignment="1" applyProtection="1">
      <alignment horizontal="left" vertical="center" wrapText="1"/>
      <protection/>
    </xf>
    <xf numFmtId="49" fontId="4" fillId="0" borderId="0" xfId="0" applyNumberFormat="1" applyFont="1" applyAlignment="1" applyProtection="1">
      <alignment vertical="center"/>
      <protection hidden="1"/>
    </xf>
    <xf numFmtId="49" fontId="8" fillId="0" borderId="0" xfId="0" applyNumberFormat="1" applyFont="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8" fillId="0" borderId="0" xfId="0" applyNumberFormat="1" applyFont="1" applyFill="1" applyAlignment="1" applyProtection="1">
      <alignment vertical="center"/>
      <protection hidden="1"/>
    </xf>
    <xf numFmtId="192" fontId="4" fillId="34" borderId="10" xfId="0" applyNumberFormat="1" applyFont="1" applyFill="1" applyBorder="1" applyAlignment="1" applyProtection="1">
      <alignment vertical="center" shrinkToFit="1"/>
      <protection locked="0"/>
    </xf>
    <xf numFmtId="0" fontId="4" fillId="33" borderId="10" xfId="0" applyNumberFormat="1" applyFont="1" applyFill="1" applyBorder="1" applyAlignment="1" applyProtection="1">
      <alignment vertical="center" shrinkToFit="1"/>
      <protection/>
    </xf>
    <xf numFmtId="189" fontId="4" fillId="33" borderId="10" xfId="0" applyNumberFormat="1" applyFont="1" applyFill="1" applyBorder="1" applyAlignment="1" applyProtection="1">
      <alignment vertical="center" shrinkToFit="1"/>
      <protection hidden="1"/>
    </xf>
    <xf numFmtId="189" fontId="4" fillId="35" borderId="10" xfId="0" applyNumberFormat="1" applyFont="1" applyFill="1" applyBorder="1" applyAlignment="1" applyProtection="1">
      <alignment vertical="center" shrinkToFit="1"/>
      <protection hidden="1"/>
    </xf>
    <xf numFmtId="188" fontId="4" fillId="33" borderId="10" xfId="0" applyNumberFormat="1" applyFont="1" applyFill="1" applyBorder="1" applyAlignment="1" applyProtection="1">
      <alignment vertical="center" shrinkToFit="1"/>
      <protection/>
    </xf>
    <xf numFmtId="49" fontId="4" fillId="0" borderId="13" xfId="0" applyNumberFormat="1" applyFont="1" applyFill="1" applyBorder="1" applyAlignment="1" applyProtection="1">
      <alignment vertical="center"/>
      <protection/>
    </xf>
    <xf numFmtId="49" fontId="8" fillId="0" borderId="14" xfId="0" applyNumberFormat="1" applyFont="1" applyFill="1" applyBorder="1" applyAlignment="1" applyProtection="1">
      <alignment vertical="center"/>
      <protection/>
    </xf>
    <xf numFmtId="49" fontId="8" fillId="0" borderId="15" xfId="0" applyNumberFormat="1" applyFont="1" applyFill="1" applyBorder="1" applyAlignment="1" applyProtection="1">
      <alignment vertical="center"/>
      <protection/>
    </xf>
    <xf numFmtId="0" fontId="9" fillId="0" borderId="0" xfId="0" applyFont="1" applyAlignment="1" applyProtection="1">
      <alignment vertical="top"/>
      <protection/>
    </xf>
    <xf numFmtId="0" fontId="9" fillId="0" borderId="0" xfId="0" applyFont="1" applyAlignment="1" applyProtection="1">
      <alignment horizontal="right" vertical="top"/>
      <protection/>
    </xf>
    <xf numFmtId="0" fontId="13" fillId="0" borderId="0" xfId="0" applyFont="1" applyFill="1" applyAlignment="1">
      <alignment vertical="center"/>
    </xf>
    <xf numFmtId="49" fontId="13" fillId="0" borderId="0" xfId="0" applyNumberFormat="1" applyFont="1" applyAlignment="1" applyProtection="1">
      <alignment vertical="center"/>
      <protection/>
    </xf>
    <xf numFmtId="0" fontId="4" fillId="33" borderId="10" xfId="0" applyNumberFormat="1" applyFont="1" applyFill="1" applyBorder="1" applyAlignment="1" applyProtection="1">
      <alignment vertical="center" shrinkToFit="1"/>
      <protection locked="0"/>
    </xf>
    <xf numFmtId="0" fontId="4" fillId="34" borderId="10" xfId="0" applyNumberFormat="1" applyFont="1" applyFill="1" applyBorder="1" applyAlignment="1" applyProtection="1">
      <alignment vertical="center" shrinkToFit="1"/>
      <protection locked="0"/>
    </xf>
    <xf numFmtId="49" fontId="4" fillId="0" borderId="14" xfId="0" applyNumberFormat="1" applyFont="1" applyFill="1" applyBorder="1" applyAlignment="1" applyProtection="1">
      <alignment vertical="center"/>
      <protection/>
    </xf>
    <xf numFmtId="189" fontId="4" fillId="33" borderId="10" xfId="0" applyNumberFormat="1" applyFont="1" applyFill="1" applyBorder="1" applyAlignment="1" applyProtection="1">
      <alignment horizontal="center" vertical="center" shrinkToFit="1"/>
      <protection hidden="1"/>
    </xf>
    <xf numFmtId="49" fontId="14" fillId="0" borderId="16" xfId="62" applyNumberFormat="1" applyFont="1" applyFill="1" applyBorder="1" applyAlignment="1" applyProtection="1">
      <alignment horizontal="left" vertical="center" shrinkToFit="1"/>
      <protection/>
    </xf>
    <xf numFmtId="49" fontId="9" fillId="0" borderId="15" xfId="0" applyNumberFormat="1" applyFont="1" applyFill="1" applyBorder="1" applyAlignment="1" applyProtection="1">
      <alignment vertical="center" shrinkToFit="1"/>
      <protection/>
    </xf>
    <xf numFmtId="0" fontId="3" fillId="0" borderId="12" xfId="62" applyFont="1" applyFill="1" applyBorder="1" applyAlignment="1" applyProtection="1">
      <alignment horizontal="left" vertical="center" wrapText="1" shrinkToFit="1"/>
      <protection/>
    </xf>
    <xf numFmtId="224" fontId="4" fillId="33" borderId="10" xfId="0" applyNumberFormat="1" applyFont="1" applyFill="1" applyBorder="1" applyAlignment="1" applyProtection="1">
      <alignment vertical="center" shrinkToFit="1"/>
      <protection/>
    </xf>
    <xf numFmtId="209"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222" fontId="4" fillId="0" borderId="0" xfId="0" applyNumberFormat="1" applyFont="1" applyFill="1" applyAlignment="1" applyProtection="1">
      <alignment vertical="center"/>
      <protection/>
    </xf>
    <xf numFmtId="49" fontId="12" fillId="0" borderId="17" xfId="62" applyNumberFormat="1" applyFont="1" applyFill="1" applyBorder="1" applyAlignment="1" applyProtection="1">
      <alignment horizontal="left" vertical="center" shrinkToFit="1"/>
      <protection/>
    </xf>
    <xf numFmtId="49" fontId="12" fillId="0" borderId="15" xfId="0" applyNumberFormat="1" applyFont="1" applyFill="1" applyBorder="1" applyAlignment="1" applyProtection="1">
      <alignment vertical="center" shrinkToFit="1"/>
      <protection/>
    </xf>
    <xf numFmtId="224" fontId="4" fillId="33" borderId="10" xfId="0" applyNumberFormat="1" applyFont="1" applyFill="1" applyBorder="1" applyAlignment="1" applyProtection="1">
      <alignment vertical="center" shrinkToFit="1"/>
      <protection locked="0"/>
    </xf>
    <xf numFmtId="224" fontId="4" fillId="33" borderId="10" xfId="0" applyNumberFormat="1" applyFont="1" applyFill="1" applyBorder="1" applyAlignment="1" applyProtection="1">
      <alignment horizontal="right" vertical="center" shrinkToFit="1"/>
      <protection/>
    </xf>
    <xf numFmtId="49" fontId="9" fillId="0" borderId="17" xfId="62" applyNumberFormat="1" applyFont="1" applyFill="1" applyBorder="1" applyAlignment="1" applyProtection="1">
      <alignment horizontal="left" vertical="center" shrinkToFit="1"/>
      <protection/>
    </xf>
    <xf numFmtId="49"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49" fontId="9" fillId="0" borderId="16" xfId="62" applyNumberFormat="1" applyFont="1" applyFill="1" applyBorder="1" applyAlignment="1" applyProtection="1">
      <alignment horizontal="left" vertical="center" shrinkToFit="1"/>
      <protection/>
    </xf>
    <xf numFmtId="49" fontId="9" fillId="0" borderId="13" xfId="0" applyNumberFormat="1" applyFont="1" applyFill="1" applyBorder="1" applyAlignment="1" applyProtection="1">
      <alignment vertical="center" shrinkToFit="1"/>
      <protection/>
    </xf>
    <xf numFmtId="225" fontId="4" fillId="33" borderId="10" xfId="0" applyNumberFormat="1" applyFont="1" applyFill="1" applyBorder="1" applyAlignment="1" applyProtection="1">
      <alignment vertical="center" shrinkToFit="1"/>
      <protection locked="0"/>
    </xf>
    <xf numFmtId="49" fontId="9" fillId="0" borderId="18" xfId="62" applyNumberFormat="1" applyFont="1" applyFill="1" applyBorder="1" applyAlignment="1" applyProtection="1">
      <alignment horizontal="left" vertical="center" shrinkToFit="1"/>
      <protection/>
    </xf>
    <xf numFmtId="49" fontId="12" fillId="0" borderId="18" xfId="62" applyNumberFormat="1" applyFont="1" applyFill="1" applyBorder="1" applyAlignment="1" applyProtection="1">
      <alignment horizontal="left" vertical="center" shrinkToFit="1"/>
      <protection/>
    </xf>
    <xf numFmtId="49" fontId="9" fillId="0" borderId="12" xfId="0" applyNumberFormat="1" applyFont="1" applyFill="1" applyBorder="1" applyAlignment="1" applyProtection="1">
      <alignment vertical="center" shrinkToFit="1"/>
      <protection/>
    </xf>
    <xf numFmtId="0" fontId="4" fillId="33" borderId="10" xfId="0" applyNumberFormat="1" applyFont="1" applyFill="1" applyBorder="1" applyAlignment="1" applyProtection="1">
      <alignment horizontal="center" vertical="center" shrinkToFit="1"/>
      <protection/>
    </xf>
    <xf numFmtId="49" fontId="14" fillId="0" borderId="18" xfId="62"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vertical="center" shrinkToFit="1"/>
      <protection/>
    </xf>
    <xf numFmtId="0" fontId="3" fillId="0" borderId="14" xfId="62" applyFont="1" applyFill="1" applyBorder="1" applyAlignment="1" applyProtection="1">
      <alignment horizontal="left" vertical="center" wrapText="1"/>
      <protection/>
    </xf>
    <xf numFmtId="49" fontId="14" fillId="0" borderId="17" xfId="62"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vertical="center" shrinkToFit="1"/>
      <protection/>
    </xf>
    <xf numFmtId="49" fontId="9" fillId="0" borderId="20" xfId="0" applyNumberFormat="1" applyFont="1" applyFill="1" applyBorder="1" applyAlignment="1" applyProtection="1">
      <alignment vertical="center" shrinkToFit="1"/>
      <protection/>
    </xf>
    <xf numFmtId="49" fontId="9" fillId="0" borderId="10" xfId="62" applyNumberFormat="1" applyFont="1" applyFill="1" applyBorder="1" applyAlignment="1" applyProtection="1">
      <alignment horizontal="left" vertical="center" shrinkToFit="1"/>
      <protection/>
    </xf>
    <xf numFmtId="49" fontId="9" fillId="0" borderId="21" xfId="0" applyNumberFormat="1" applyFont="1" applyFill="1" applyBorder="1" applyAlignment="1" applyProtection="1">
      <alignment vertical="center" shrinkToFit="1"/>
      <protection/>
    </xf>
    <xf numFmtId="0" fontId="4" fillId="0" borderId="12" xfId="62" applyFont="1" applyFill="1" applyBorder="1" applyAlignment="1" applyProtection="1">
      <alignment horizontal="left" vertical="center" wrapText="1"/>
      <protection/>
    </xf>
    <xf numFmtId="0" fontId="3" fillId="0" borderId="18" xfId="62" applyFont="1" applyFill="1" applyBorder="1" applyAlignment="1" applyProtection="1">
      <alignment horizontal="left" vertical="center" wrapText="1"/>
      <protection/>
    </xf>
    <xf numFmtId="0" fontId="4" fillId="33" borderId="18" xfId="0" applyNumberFormat="1" applyFont="1" applyFill="1" applyBorder="1" applyAlignment="1" applyProtection="1">
      <alignment horizontal="center" vertical="center" shrinkToFit="1"/>
      <protection/>
    </xf>
    <xf numFmtId="0" fontId="4" fillId="33" borderId="18" xfId="0" applyNumberFormat="1" applyFont="1" applyFill="1" applyBorder="1" applyAlignment="1" applyProtection="1">
      <alignment vertical="center" shrinkToFit="1"/>
      <protection/>
    </xf>
    <xf numFmtId="189" fontId="4" fillId="33" borderId="18" xfId="0" applyNumberFormat="1" applyFont="1" applyFill="1" applyBorder="1" applyAlignment="1" applyProtection="1">
      <alignment vertical="center" shrinkToFit="1"/>
      <protection hidden="1"/>
    </xf>
    <xf numFmtId="188" fontId="4" fillId="33" borderId="18" xfId="0" applyNumberFormat="1" applyFont="1" applyFill="1" applyBorder="1" applyAlignment="1" applyProtection="1">
      <alignment vertical="center" shrinkToFit="1"/>
      <protection/>
    </xf>
    <xf numFmtId="0" fontId="4" fillId="0" borderId="10" xfId="62" applyFont="1" applyFill="1" applyBorder="1" applyAlignment="1" applyProtection="1">
      <alignment horizontal="left" vertical="center" wrapText="1"/>
      <protection/>
    </xf>
    <xf numFmtId="49" fontId="9" fillId="0" borderId="10" xfId="62" applyNumberFormat="1" applyFont="1" applyFill="1" applyBorder="1" applyAlignment="1" applyProtection="1">
      <alignment horizontal="left" vertical="center" wrapText="1" shrinkToFit="1"/>
      <protection/>
    </xf>
    <xf numFmtId="49" fontId="4" fillId="34" borderId="10" xfId="62" applyNumberFormat="1" applyFont="1" applyFill="1" applyBorder="1" applyAlignment="1" applyProtection="1">
      <alignment horizontal="left" vertical="center" wrapText="1" shrinkToFit="1"/>
      <protection locked="0"/>
    </xf>
    <xf numFmtId="49" fontId="9" fillId="34" borderId="12" xfId="0" applyNumberFormat="1" applyFont="1" applyFill="1" applyBorder="1" applyAlignment="1" applyProtection="1">
      <alignment vertical="center" shrinkToFit="1"/>
      <protection locked="0"/>
    </xf>
    <xf numFmtId="0" fontId="3" fillId="34" borderId="12" xfId="62" applyFont="1" applyFill="1" applyBorder="1" applyAlignment="1" applyProtection="1">
      <alignment horizontal="left" vertical="center" wrapText="1"/>
      <protection locked="0"/>
    </xf>
    <xf numFmtId="0" fontId="3" fillId="34" borderId="10" xfId="62" applyFont="1" applyFill="1" applyBorder="1" applyAlignment="1" applyProtection="1">
      <alignment horizontal="left" vertical="center" wrapText="1"/>
      <protection locked="0"/>
    </xf>
    <xf numFmtId="0" fontId="4" fillId="34" borderId="10" xfId="0" applyNumberFormat="1" applyFont="1" applyFill="1" applyBorder="1" applyAlignment="1" applyProtection="1">
      <alignment horizontal="center" vertical="center" shrinkToFit="1"/>
      <protection locked="0"/>
    </xf>
    <xf numFmtId="189" fontId="4" fillId="34" borderId="10" xfId="0" applyNumberFormat="1" applyFont="1" applyFill="1" applyBorder="1" applyAlignment="1" applyProtection="1">
      <alignment vertical="center" shrinkToFit="1"/>
      <protection hidden="1" locked="0"/>
    </xf>
    <xf numFmtId="0" fontId="4" fillId="0" borderId="0" xfId="0" applyNumberFormat="1" applyFont="1" applyFill="1" applyAlignment="1" applyProtection="1">
      <alignment horizontal="right" vertical="center" shrinkToFit="1"/>
      <protection/>
    </xf>
    <xf numFmtId="49" fontId="4" fillId="0" borderId="0" xfId="0" applyNumberFormat="1" applyFont="1" applyFill="1" applyAlignment="1" applyProtection="1">
      <alignment vertical="center" shrinkToFit="1"/>
      <protection/>
    </xf>
    <xf numFmtId="49" fontId="4" fillId="0" borderId="16" xfId="62" applyNumberFormat="1" applyFont="1" applyFill="1" applyBorder="1" applyAlignment="1" applyProtection="1">
      <alignment horizontal="left" vertical="center" wrapText="1"/>
      <protection/>
    </xf>
    <xf numFmtId="189" fontId="4" fillId="33" borderId="10" xfId="0" applyNumberFormat="1" applyFont="1" applyFill="1" applyBorder="1" applyAlignment="1" applyProtection="1">
      <alignment horizontal="right" vertical="center" shrinkToFit="1"/>
      <protection hidden="1"/>
    </xf>
    <xf numFmtId="49" fontId="4" fillId="0" borderId="0" xfId="0" applyNumberFormat="1" applyFont="1" applyFill="1" applyAlignment="1" applyProtection="1">
      <alignment vertical="center" shrinkToFit="1"/>
      <protection hidden="1"/>
    </xf>
    <xf numFmtId="49" fontId="4" fillId="0" borderId="17" xfId="62" applyNumberFormat="1" applyFont="1" applyFill="1" applyBorder="1" applyAlignment="1" applyProtection="1">
      <alignment horizontal="left" vertical="center" wrapText="1"/>
      <protection/>
    </xf>
    <xf numFmtId="49" fontId="8" fillId="0" borderId="17" xfId="62"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vertical="center"/>
      <protection/>
    </xf>
    <xf numFmtId="0" fontId="4" fillId="0" borderId="0" xfId="0" applyNumberFormat="1" applyFont="1" applyFill="1" applyAlignment="1" applyProtection="1">
      <alignment vertical="center" shrinkToFit="1"/>
      <protection/>
    </xf>
    <xf numFmtId="204" fontId="4" fillId="0" borderId="0" xfId="0" applyNumberFormat="1" applyFont="1" applyFill="1" applyAlignment="1" applyProtection="1">
      <alignment vertical="center"/>
      <protection hidden="1"/>
    </xf>
    <xf numFmtId="49" fontId="4" fillId="0" borderId="2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shrinkToFit="1"/>
      <protection/>
    </xf>
    <xf numFmtId="0" fontId="13" fillId="0" borderId="0" xfId="0" applyNumberFormat="1" applyFont="1" applyFill="1" applyAlignment="1" applyProtection="1">
      <alignment vertical="center" shrinkToFit="1"/>
      <protection/>
    </xf>
    <xf numFmtId="0" fontId="4" fillId="0" borderId="0" xfId="0" applyNumberFormat="1" applyFont="1" applyFill="1" applyAlignment="1" applyProtection="1">
      <alignment vertical="center" shrinkToFit="1"/>
      <protection hidden="1"/>
    </xf>
    <xf numFmtId="49" fontId="4" fillId="0" borderId="10" xfId="62"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vertical="center" wrapText="1" shrinkToFit="1"/>
      <protection/>
    </xf>
    <xf numFmtId="189" fontId="4" fillId="0" borderId="10" xfId="0" applyNumberFormat="1" applyFont="1" applyFill="1" applyBorder="1" applyAlignment="1" applyProtection="1">
      <alignment horizontal="center" vertical="center" shrinkToFit="1"/>
      <protection hidden="1"/>
    </xf>
    <xf numFmtId="49" fontId="8" fillId="0" borderId="18" xfId="62"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vertical="center"/>
      <protection/>
    </xf>
    <xf numFmtId="49" fontId="4" fillId="0" borderId="10" xfId="0" applyNumberFormat="1" applyFont="1" applyFill="1" applyBorder="1" applyAlignment="1" applyProtection="1">
      <alignment vertical="center" wrapText="1"/>
      <protection/>
    </xf>
    <xf numFmtId="49" fontId="4" fillId="0" borderId="18" xfId="62" applyNumberFormat="1" applyFont="1" applyFill="1" applyBorder="1" applyAlignment="1" applyProtection="1">
      <alignment horizontal="left" vertical="center" wrapText="1"/>
      <protection/>
    </xf>
    <xf numFmtId="189" fontId="4" fillId="35" borderId="18" xfId="0" applyNumberFormat="1" applyFont="1" applyFill="1" applyBorder="1" applyAlignment="1" applyProtection="1">
      <alignment vertical="center" shrinkToFit="1"/>
      <protection hidden="1"/>
    </xf>
    <xf numFmtId="49" fontId="4" fillId="0" borderId="16" xfId="0" applyNumberFormat="1" applyFont="1" applyFill="1" applyBorder="1" applyAlignment="1" applyProtection="1">
      <alignment vertical="center"/>
      <protection/>
    </xf>
    <xf numFmtId="222" fontId="4" fillId="0" borderId="0" xfId="0" applyNumberFormat="1" applyFont="1" applyFill="1" applyAlignment="1" applyProtection="1">
      <alignment horizontal="right" vertical="center"/>
      <protection hidden="1"/>
    </xf>
    <xf numFmtId="49" fontId="4" fillId="0" borderId="18" xfId="0" applyNumberFormat="1" applyFont="1" applyFill="1" applyBorder="1" applyAlignment="1" applyProtection="1">
      <alignment vertical="center"/>
      <protection/>
    </xf>
    <xf numFmtId="49" fontId="13" fillId="0" borderId="0" xfId="0" applyNumberFormat="1" applyFont="1" applyFill="1" applyAlignment="1" applyProtection="1">
      <alignment vertical="center"/>
      <protection/>
    </xf>
    <xf numFmtId="222" fontId="13" fillId="0" borderId="0" xfId="0" applyNumberFormat="1" applyFont="1" applyFill="1" applyAlignment="1" applyProtection="1">
      <alignment horizontal="right" vertical="center"/>
      <protection hidden="1"/>
    </xf>
    <xf numFmtId="49" fontId="4" fillId="0" borderId="16" xfId="0" applyNumberFormat="1" applyFont="1" applyFill="1" applyBorder="1" applyAlignment="1" applyProtection="1">
      <alignment vertical="center" shrinkToFit="1"/>
      <protection/>
    </xf>
    <xf numFmtId="49" fontId="4" fillId="0" borderId="18" xfId="0" applyNumberFormat="1" applyFont="1" applyFill="1" applyBorder="1" applyAlignment="1" applyProtection="1">
      <alignment vertical="center" shrinkToFit="1"/>
      <protection/>
    </xf>
    <xf numFmtId="204" fontId="4" fillId="0" borderId="0" xfId="0" applyNumberFormat="1" applyFont="1" applyFill="1" applyAlignment="1" applyProtection="1">
      <alignment horizontal="center" vertical="center"/>
      <protection hidden="1"/>
    </xf>
    <xf numFmtId="49" fontId="4" fillId="0" borderId="12" xfId="0" applyNumberFormat="1" applyFont="1" applyFill="1" applyBorder="1" applyAlignment="1" applyProtection="1">
      <alignment vertical="center" shrinkToFit="1"/>
      <protection/>
    </xf>
    <xf numFmtId="49" fontId="4" fillId="0" borderId="10" xfId="0" applyNumberFormat="1" applyFont="1" applyFill="1" applyBorder="1" applyAlignment="1" applyProtection="1">
      <alignment vertical="center" shrinkToFit="1"/>
      <protection/>
    </xf>
    <xf numFmtId="49" fontId="4" fillId="0" borderId="12" xfId="0" applyNumberFormat="1" applyFont="1" applyFill="1" applyBorder="1" applyAlignment="1" applyProtection="1">
      <alignment vertical="center" wrapText="1"/>
      <protection/>
    </xf>
    <xf numFmtId="49" fontId="4" fillId="34" borderId="12" xfId="0" applyNumberFormat="1" applyFont="1" applyFill="1" applyBorder="1" applyAlignment="1" applyProtection="1">
      <alignment vertical="center" shrinkToFit="1"/>
      <protection locked="0"/>
    </xf>
    <xf numFmtId="188" fontId="4" fillId="34" borderId="10" xfId="0" applyNumberFormat="1" applyFont="1" applyFill="1" applyBorder="1" applyAlignment="1" applyProtection="1">
      <alignment horizontal="right" vertical="center" shrinkToFit="1"/>
      <protection locked="0"/>
    </xf>
    <xf numFmtId="49" fontId="4" fillId="0" borderId="10" xfId="0" applyNumberFormat="1" applyFont="1" applyFill="1" applyBorder="1" applyAlignment="1" applyProtection="1">
      <alignment vertical="center" wrapText="1" shrinkToFit="1"/>
      <protection/>
    </xf>
    <xf numFmtId="0" fontId="4" fillId="0" borderId="10" xfId="0" applyFont="1" applyBorder="1" applyAlignment="1">
      <alignment/>
    </xf>
    <xf numFmtId="0" fontId="4" fillId="0" borderId="16" xfId="0" applyFont="1" applyBorder="1" applyAlignment="1">
      <alignment/>
    </xf>
    <xf numFmtId="0" fontId="4" fillId="0" borderId="13" xfId="62" applyFont="1" applyFill="1" applyBorder="1" applyAlignment="1" applyProtection="1">
      <alignment horizontal="left" vertical="center" wrapText="1"/>
      <protection/>
    </xf>
    <xf numFmtId="0" fontId="4" fillId="0" borderId="12" xfId="62" applyFont="1" applyFill="1" applyBorder="1" applyAlignment="1" applyProtection="1">
      <alignment horizontal="left" vertical="center" shrinkToFit="1"/>
      <protection/>
    </xf>
    <xf numFmtId="0" fontId="4" fillId="0" borderId="10" xfId="62" applyFont="1" applyFill="1" applyBorder="1" applyAlignment="1" applyProtection="1">
      <alignment horizontal="left" vertical="center" shrinkToFit="1"/>
      <protection/>
    </xf>
    <xf numFmtId="0" fontId="4" fillId="0" borderId="18" xfId="62"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shrinkToFit="1"/>
      <protection/>
    </xf>
    <xf numFmtId="0" fontId="5" fillId="0" borderId="0" xfId="0" applyNumberFormat="1" applyFont="1" applyAlignment="1" applyProtection="1">
      <alignment vertical="center"/>
      <protection/>
    </xf>
    <xf numFmtId="3" fontId="0" fillId="0" borderId="10" xfId="0" applyNumberFormat="1" applyBorder="1" applyAlignment="1">
      <alignment/>
    </xf>
    <xf numFmtId="0" fontId="0" fillId="0" borderId="10" xfId="0" applyBorder="1" applyAlignment="1">
      <alignment/>
    </xf>
    <xf numFmtId="185" fontId="4" fillId="33" borderId="10" xfId="0" applyNumberFormat="1" applyFont="1" applyFill="1" applyBorder="1" applyAlignment="1">
      <alignment vertical="center"/>
    </xf>
    <xf numFmtId="188" fontId="4" fillId="33" borderId="10" xfId="0" applyNumberFormat="1" applyFont="1" applyFill="1" applyBorder="1" applyAlignment="1" applyProtection="1">
      <alignment horizontal="right" vertical="center" shrinkToFit="1"/>
      <protection/>
    </xf>
    <xf numFmtId="185" fontId="4" fillId="33" borderId="10" xfId="0" applyNumberFormat="1" applyFont="1" applyFill="1" applyBorder="1" applyAlignment="1">
      <alignment horizontal="right" vertical="center"/>
    </xf>
    <xf numFmtId="0" fontId="4" fillId="0" borderId="22" xfId="0" applyFont="1" applyBorder="1" applyAlignment="1" applyProtection="1">
      <alignment horizontal="left" vertical="top"/>
      <protection/>
    </xf>
    <xf numFmtId="0" fontId="4" fillId="0" borderId="13"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13" fillId="0" borderId="0" xfId="0" applyNumberFormat="1" applyFont="1" applyAlignment="1" applyProtection="1">
      <alignment vertical="center"/>
      <protection/>
    </xf>
    <xf numFmtId="0" fontId="13" fillId="0" borderId="0"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center" vertical="center"/>
      <protection/>
    </xf>
    <xf numFmtId="0" fontId="4" fillId="0" borderId="13" xfId="0" applyFont="1" applyBorder="1" applyAlignment="1" applyProtection="1">
      <alignment horizontal="left" vertical="center" shrinkToFit="1"/>
      <protection/>
    </xf>
    <xf numFmtId="0" fontId="20" fillId="0" borderId="0" xfId="0" applyFont="1" applyAlignment="1" applyProtection="1">
      <alignment vertical="top"/>
      <protection/>
    </xf>
    <xf numFmtId="0" fontId="9" fillId="0" borderId="0" xfId="0" applyFont="1" applyFill="1" applyAlignment="1" applyProtection="1">
      <alignment vertical="top"/>
      <protection/>
    </xf>
    <xf numFmtId="0" fontId="10" fillId="0" borderId="0" xfId="0" applyFont="1" applyFill="1" applyAlignment="1" applyProtection="1">
      <alignment horizontal="right" vertical="top"/>
      <protection/>
    </xf>
    <xf numFmtId="0" fontId="9" fillId="0" borderId="24" xfId="0" applyFont="1" applyFill="1" applyBorder="1" applyAlignment="1" applyProtection="1">
      <alignment horizontal="center" vertical="top"/>
      <protection locked="0"/>
    </xf>
    <xf numFmtId="0" fontId="11" fillId="0" borderId="0" xfId="0" applyFont="1" applyFill="1" applyAlignment="1" applyProtection="1">
      <alignment vertical="top"/>
      <protection/>
    </xf>
    <xf numFmtId="221" fontId="9" fillId="0" borderId="16" xfId="0" applyNumberFormat="1" applyFont="1" applyFill="1" applyBorder="1" applyAlignment="1" applyProtection="1">
      <alignment vertical="center" shrinkToFit="1"/>
      <protection locked="0"/>
    </xf>
    <xf numFmtId="221" fontId="9" fillId="0" borderId="25" xfId="0" applyNumberFormat="1" applyFont="1" applyFill="1" applyBorder="1" applyAlignment="1" applyProtection="1">
      <alignment vertical="center" shrinkToFit="1"/>
      <protection/>
    </xf>
    <xf numFmtId="221" fontId="9" fillId="0" borderId="10" xfId="0" applyNumberFormat="1" applyFont="1" applyFill="1" applyBorder="1" applyAlignment="1" applyProtection="1">
      <alignment vertical="center" shrinkToFit="1"/>
      <protection locked="0"/>
    </xf>
    <xf numFmtId="221" fontId="9" fillId="0" borderId="10" xfId="0" applyNumberFormat="1" applyFont="1" applyFill="1" applyBorder="1" applyAlignment="1" applyProtection="1">
      <alignment vertical="center" shrinkToFit="1"/>
      <protection/>
    </xf>
    <xf numFmtId="221" fontId="9" fillId="0" borderId="26" xfId="0" applyNumberFormat="1" applyFont="1" applyFill="1" applyBorder="1" applyAlignment="1" applyProtection="1">
      <alignment vertical="center" shrinkToFit="1"/>
      <protection locked="0"/>
    </xf>
    <xf numFmtId="221" fontId="9" fillId="0" borderId="27" xfId="0" applyNumberFormat="1" applyFont="1" applyBorder="1" applyAlignment="1" applyProtection="1">
      <alignment vertical="center" shrinkToFit="1"/>
      <protection/>
    </xf>
    <xf numFmtId="221" fontId="9" fillId="0" borderId="28" xfId="0" applyNumberFormat="1" applyFont="1" applyBorder="1" applyAlignment="1" applyProtection="1">
      <alignment vertical="center" shrinkToFit="1"/>
      <protection/>
    </xf>
    <xf numFmtId="0" fontId="4" fillId="0" borderId="10" xfId="0" applyFont="1" applyBorder="1" applyAlignment="1" applyProtection="1">
      <alignment/>
      <protection/>
    </xf>
    <xf numFmtId="0" fontId="4" fillId="0" borderId="10" xfId="0" applyFont="1" applyBorder="1" applyAlignment="1" applyProtection="1">
      <alignment horizontal="left" vertical="center"/>
      <protection/>
    </xf>
    <xf numFmtId="188" fontId="4" fillId="33" borderId="10" xfId="0" applyNumberFormat="1" applyFont="1" applyFill="1" applyBorder="1" applyAlignment="1" applyProtection="1">
      <alignment horizontal="right" vertical="center"/>
      <protection/>
    </xf>
    <xf numFmtId="221" fontId="9" fillId="0" borderId="29" xfId="0" applyNumberFormat="1" applyFont="1" applyFill="1" applyBorder="1" applyAlignment="1" applyProtection="1">
      <alignment vertical="center" shrinkToFit="1"/>
      <protection locked="0"/>
    </xf>
    <xf numFmtId="221" fontId="9" fillId="0" borderId="29" xfId="0" applyNumberFormat="1" applyFont="1" applyFill="1" applyBorder="1" applyAlignment="1" applyProtection="1">
      <alignment vertical="center" shrinkToFit="1"/>
      <protection/>
    </xf>
    <xf numFmtId="221" fontId="9" fillId="0" borderId="16" xfId="0" applyNumberFormat="1" applyFont="1" applyFill="1" applyBorder="1" applyAlignment="1" applyProtection="1">
      <alignment vertical="center" shrinkToFit="1"/>
      <protection/>
    </xf>
    <xf numFmtId="221" fontId="9" fillId="0" borderId="30" xfId="0" applyNumberFormat="1" applyFont="1" applyFill="1" applyBorder="1" applyAlignment="1" applyProtection="1">
      <alignment vertical="center" shrinkToFit="1"/>
      <protection locked="0"/>
    </xf>
    <xf numFmtId="49" fontId="9" fillId="36" borderId="12" xfId="0" applyNumberFormat="1" applyFont="1" applyFill="1" applyBorder="1" applyAlignment="1" applyProtection="1">
      <alignment vertical="center" shrinkToFit="1"/>
      <protection locked="0"/>
    </xf>
    <xf numFmtId="0" fontId="3" fillId="36" borderId="12" xfId="62" applyFont="1" applyFill="1" applyBorder="1" applyAlignment="1" applyProtection="1">
      <alignment horizontal="left" vertical="center" wrapText="1"/>
      <protection locked="0"/>
    </xf>
    <xf numFmtId="0" fontId="25" fillId="36" borderId="10" xfId="0" applyFont="1" applyFill="1" applyBorder="1" applyAlignment="1" applyProtection="1">
      <alignment horizontal="center" vertical="center" shrinkToFit="1"/>
      <protection locked="0"/>
    </xf>
    <xf numFmtId="49" fontId="9" fillId="36" borderId="10" xfId="0" applyNumberFormat="1" applyFont="1" applyFill="1" applyBorder="1" applyAlignment="1" applyProtection="1">
      <alignment vertical="center" shrinkToFit="1"/>
      <protection/>
    </xf>
    <xf numFmtId="0" fontId="3" fillId="36" borderId="12" xfId="62" applyFont="1" applyFill="1" applyBorder="1" applyAlignment="1" applyProtection="1">
      <alignment horizontal="left" vertical="center" wrapText="1"/>
      <protection/>
    </xf>
    <xf numFmtId="49" fontId="14" fillId="0" borderId="10" xfId="62" applyNumberFormat="1" applyFont="1" applyFill="1" applyBorder="1" applyAlignment="1" applyProtection="1">
      <alignment horizontal="left" vertical="center" shrinkToFit="1"/>
      <protection/>
    </xf>
    <xf numFmtId="0" fontId="4" fillId="36" borderId="10" xfId="0" applyNumberFormat="1" applyFont="1" applyFill="1" applyBorder="1" applyAlignment="1" applyProtection="1">
      <alignment horizontal="right" vertical="center" shrinkToFit="1"/>
      <protection/>
    </xf>
    <xf numFmtId="49" fontId="9" fillId="36" borderId="20" xfId="0" applyNumberFormat="1" applyFont="1" applyFill="1" applyBorder="1" applyAlignment="1" applyProtection="1">
      <alignment vertical="center" shrinkToFit="1"/>
      <protection locked="0"/>
    </xf>
    <xf numFmtId="225" fontId="66" fillId="37" borderId="16" xfId="0" applyNumberFormat="1" applyFont="1" applyFill="1" applyBorder="1" applyAlignment="1" applyProtection="1">
      <alignment horizontal="right" vertical="center"/>
      <protection locked="0"/>
    </xf>
    <xf numFmtId="225" fontId="67" fillId="37" borderId="16" xfId="0" applyNumberFormat="1" applyFont="1" applyFill="1" applyBorder="1" applyAlignment="1" applyProtection="1">
      <alignment horizontal="right" vertical="center"/>
      <protection locked="0"/>
    </xf>
    <xf numFmtId="49" fontId="4" fillId="0" borderId="0" xfId="0" applyNumberFormat="1" applyFont="1" applyAlignment="1">
      <alignment vertical="center"/>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31"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21" fillId="0" borderId="0" xfId="0" applyFont="1" applyAlignment="1" applyProtection="1">
      <alignment horizontal="center" vertical="top"/>
      <protection/>
    </xf>
    <xf numFmtId="0" fontId="9" fillId="0" borderId="27" xfId="0" applyFont="1" applyBorder="1" applyAlignment="1" applyProtection="1">
      <alignment horizontal="center" vertical="top"/>
      <protection/>
    </xf>
    <xf numFmtId="0" fontId="9" fillId="0" borderId="29" xfId="0" applyFont="1" applyBorder="1" applyAlignment="1" applyProtection="1">
      <alignment vertical="top" shrinkToFit="1"/>
      <protection/>
    </xf>
    <xf numFmtId="0" fontId="9" fillId="0" borderId="2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34" xfId="0" applyFont="1" applyBorder="1" applyAlignment="1" applyProtection="1">
      <alignment horizontal="center" vertical="center" wrapText="1"/>
      <protection/>
    </xf>
    <xf numFmtId="0" fontId="9" fillId="0" borderId="34" xfId="0" applyFont="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49" fontId="9" fillId="0" borderId="16" xfId="62" applyNumberFormat="1" applyFont="1" applyFill="1" applyBorder="1" applyAlignment="1" applyProtection="1">
      <alignment horizontal="left" vertical="center" wrapText="1" shrinkToFit="1"/>
      <protection/>
    </xf>
    <xf numFmtId="49" fontId="9" fillId="0" borderId="17" xfId="62" applyNumberFormat="1" applyFont="1" applyFill="1" applyBorder="1" applyAlignment="1" applyProtection="1">
      <alignment horizontal="left" vertical="center" wrapText="1" shrinkToFit="1"/>
      <protection/>
    </xf>
    <xf numFmtId="0"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horizontal="left" vertical="center" wrapText="1"/>
      <protection/>
    </xf>
    <xf numFmtId="49" fontId="4" fillId="0" borderId="16" xfId="62" applyNumberFormat="1" applyFont="1" applyFill="1" applyBorder="1" applyAlignment="1" applyProtection="1">
      <alignment horizontal="left" vertical="center" wrapText="1"/>
      <protection/>
    </xf>
    <xf numFmtId="49" fontId="4" fillId="0" borderId="17" xfId="62" applyNumberFormat="1" applyFont="1" applyFill="1" applyBorder="1" applyAlignment="1" applyProtection="1">
      <alignment horizontal="left" vertical="center" wrapText="1"/>
      <protection/>
    </xf>
    <xf numFmtId="49" fontId="4" fillId="0" borderId="19"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49" fontId="4" fillId="0" borderId="18" xfId="0" applyNumberFormat="1" applyFont="1" applyFill="1" applyBorder="1" applyAlignment="1" applyProtection="1">
      <alignment horizontal="left" vertical="center" wrapText="1"/>
      <protection/>
    </xf>
    <xf numFmtId="49" fontId="4" fillId="0" borderId="18" xfId="62"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0" fontId="0" fillId="0" borderId="10" xfId="0" applyBorder="1" applyAlignment="1">
      <alignment horizontal="left" shrinkToFit="1"/>
    </xf>
    <xf numFmtId="0" fontId="0" fillId="0" borderId="10" xfId="0" applyBorder="1" applyAlignment="1">
      <alignment horizontal="left"/>
    </xf>
    <xf numFmtId="0" fontId="0" fillId="0" borderId="35" xfId="0" applyBorder="1" applyAlignment="1">
      <alignment horizontal="left"/>
    </xf>
    <xf numFmtId="0" fontId="0" fillId="0" borderId="12" xfId="0" applyBorder="1" applyAlignment="1">
      <alignment horizontal="left"/>
    </xf>
    <xf numFmtId="0" fontId="0" fillId="0" borderId="35" xfId="0" applyBorder="1" applyAlignment="1">
      <alignment horizontal="left" shrinkToFit="1"/>
    </xf>
    <xf numFmtId="0" fontId="0" fillId="0" borderId="36" xfId="0" applyBorder="1" applyAlignment="1">
      <alignment horizontal="left" shrinkToFit="1"/>
    </xf>
    <xf numFmtId="0" fontId="0" fillId="0" borderId="12" xfId="0" applyBorder="1" applyAlignment="1">
      <alignment horizontal="left" shrinkToFit="1"/>
    </xf>
    <xf numFmtId="226" fontId="4" fillId="33" borderId="16" xfId="0" applyNumberFormat="1" applyFont="1" applyFill="1" applyBorder="1" applyAlignment="1" applyProtection="1">
      <alignment horizontal="right" vertical="center" shrinkToFit="1"/>
      <protection hidden="1"/>
    </xf>
    <xf numFmtId="226" fontId="4" fillId="33" borderId="18" xfId="0" applyNumberFormat="1" applyFont="1" applyFill="1" applyBorder="1" applyAlignment="1" applyProtection="1">
      <alignment horizontal="right" vertical="center" shrinkToFit="1"/>
      <protection hidden="1"/>
    </xf>
    <xf numFmtId="188" fontId="4" fillId="34" borderId="16" xfId="0" applyNumberFormat="1" applyFont="1" applyFill="1" applyBorder="1" applyAlignment="1" applyProtection="1">
      <alignment horizontal="right" vertical="center" shrinkToFit="1"/>
      <protection locked="0"/>
    </xf>
    <xf numFmtId="188" fontId="4" fillId="34" borderId="18" xfId="0" applyNumberFormat="1" applyFont="1" applyFill="1" applyBorder="1" applyAlignment="1" applyProtection="1">
      <alignment horizontal="right" vertical="center" shrinkToFit="1"/>
      <protection locked="0"/>
    </xf>
    <xf numFmtId="189" fontId="4" fillId="33" borderId="16" xfId="0" applyNumberFormat="1" applyFont="1" applyFill="1" applyBorder="1" applyAlignment="1" applyProtection="1">
      <alignment horizontal="right" vertical="center" shrinkToFit="1"/>
      <protection hidden="1"/>
    </xf>
    <xf numFmtId="189" fontId="4" fillId="33" borderId="18" xfId="0" applyNumberFormat="1" applyFont="1" applyFill="1" applyBorder="1" applyAlignment="1" applyProtection="1">
      <alignment horizontal="right" vertical="center" shrinkToFit="1"/>
      <protection hidden="1"/>
    </xf>
    <xf numFmtId="49" fontId="4" fillId="0" borderId="16" xfId="62" applyNumberFormat="1" applyFont="1" applyFill="1" applyBorder="1" applyAlignment="1" applyProtection="1">
      <alignment vertical="center" wrapText="1"/>
      <protection/>
    </xf>
    <xf numFmtId="49" fontId="4" fillId="0" borderId="18" xfId="62" applyNumberFormat="1" applyFont="1" applyFill="1" applyBorder="1" applyAlignment="1" applyProtection="1">
      <alignment vertical="center" wrapText="1"/>
      <protection/>
    </xf>
    <xf numFmtId="189" fontId="4" fillId="33" borderId="16" xfId="0" applyNumberFormat="1" applyFont="1" applyFill="1" applyBorder="1" applyAlignment="1" applyProtection="1">
      <alignment vertical="center" shrinkToFit="1"/>
      <protection hidden="1"/>
    </xf>
    <xf numFmtId="189" fontId="4" fillId="33" borderId="18" xfId="0" applyNumberFormat="1" applyFont="1" applyFill="1" applyBorder="1" applyAlignment="1" applyProtection="1">
      <alignment vertical="center" shrinkToFit="1"/>
      <protection hidden="1"/>
    </xf>
    <xf numFmtId="188" fontId="4" fillId="0" borderId="16" xfId="0" applyNumberFormat="1" applyFont="1" applyFill="1" applyBorder="1" applyAlignment="1" applyProtection="1">
      <alignment horizontal="right" vertical="center" shrinkToFit="1"/>
      <protection/>
    </xf>
    <xf numFmtId="188" fontId="4" fillId="0" borderId="18" xfId="0" applyNumberFormat="1" applyFont="1" applyFill="1" applyBorder="1" applyAlignment="1" applyProtection="1">
      <alignment horizontal="right" vertical="center" shrinkToFit="1"/>
      <protection/>
    </xf>
    <xf numFmtId="49" fontId="4" fillId="0" borderId="16" xfId="0" applyNumberFormat="1" applyFont="1" applyFill="1" applyBorder="1" applyAlignment="1" applyProtection="1">
      <alignment horizontal="left" vertical="center" wrapText="1" shrinkToFit="1"/>
      <protection/>
    </xf>
    <xf numFmtId="49" fontId="4" fillId="0" borderId="18" xfId="0" applyNumberFormat="1" applyFont="1" applyFill="1" applyBorder="1" applyAlignment="1" applyProtection="1">
      <alignment horizontal="left" vertical="center" wrapText="1" shrinkToFit="1"/>
      <protection/>
    </xf>
    <xf numFmtId="0" fontId="4" fillId="33" borderId="16"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0" fontId="0" fillId="0" borderId="10" xfId="0" applyBorder="1" applyAlignment="1">
      <alignment/>
    </xf>
    <xf numFmtId="49" fontId="4" fillId="0" borderId="13" xfId="0" applyNumberFormat="1"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horizontal="left" vertical="center"/>
      <protection/>
    </xf>
    <xf numFmtId="185" fontId="4" fillId="33" borderId="16" xfId="0" applyNumberFormat="1" applyFont="1" applyFill="1" applyBorder="1" applyAlignment="1">
      <alignment horizontal="right" vertical="center"/>
    </xf>
    <xf numFmtId="185" fontId="4" fillId="33" borderId="17" xfId="0" applyNumberFormat="1" applyFont="1" applyFill="1" applyBorder="1" applyAlignment="1">
      <alignment horizontal="right" vertical="center"/>
    </xf>
    <xf numFmtId="188" fontId="4" fillId="33" borderId="16" xfId="0" applyNumberFormat="1" applyFont="1" applyFill="1" applyBorder="1" applyAlignment="1" applyProtection="1">
      <alignment horizontal="right" vertical="center" shrinkToFit="1"/>
      <protection/>
    </xf>
    <xf numFmtId="188" fontId="4" fillId="33" borderId="18" xfId="0" applyNumberFormat="1" applyFont="1" applyFill="1" applyBorder="1" applyAlignment="1" applyProtection="1">
      <alignment horizontal="right" vertical="center" shrinkToFit="1"/>
      <protection/>
    </xf>
    <xf numFmtId="49" fontId="4" fillId="0" borderId="21" xfId="0" applyNumberFormat="1" applyFont="1" applyFill="1" applyBorder="1" applyAlignment="1" applyProtection="1">
      <alignment horizontal="left" vertical="center"/>
      <protection/>
    </xf>
    <xf numFmtId="49" fontId="4" fillId="0" borderId="20" xfId="0" applyNumberFormat="1" applyFont="1" applyFill="1" applyBorder="1" applyAlignment="1" applyProtection="1">
      <alignment horizontal="left" vertical="center"/>
      <protection/>
    </xf>
    <xf numFmtId="185" fontId="4" fillId="33" borderId="16" xfId="0" applyNumberFormat="1" applyFont="1" applyFill="1" applyBorder="1" applyAlignment="1">
      <alignment vertical="center"/>
    </xf>
    <xf numFmtId="185" fontId="4" fillId="33" borderId="18" xfId="0" applyNumberFormat="1" applyFont="1" applyFill="1" applyBorder="1" applyAlignment="1">
      <alignment vertical="center"/>
    </xf>
    <xf numFmtId="49" fontId="4" fillId="0" borderId="19" xfId="0" applyNumberFormat="1" applyFont="1" applyFill="1" applyBorder="1" applyAlignment="1" applyProtection="1">
      <alignment horizontal="left" vertical="center"/>
      <protection/>
    </xf>
    <xf numFmtId="49" fontId="4" fillId="33" borderId="16" xfId="0" applyNumberFormat="1" applyFont="1" applyFill="1" applyBorder="1" applyAlignment="1" applyProtection="1">
      <alignment horizontal="center" vertical="center"/>
      <protection/>
    </xf>
    <xf numFmtId="49" fontId="4" fillId="33" borderId="18" xfId="0" applyNumberFormat="1" applyFont="1" applyFill="1" applyBorder="1" applyAlignment="1" applyProtection="1">
      <alignment horizontal="center" vertical="center"/>
      <protection/>
    </xf>
    <xf numFmtId="0" fontId="4" fillId="0" borderId="10" xfId="0" applyFont="1" applyBorder="1" applyAlignment="1">
      <alignment vertical="center"/>
    </xf>
    <xf numFmtId="185" fontId="4" fillId="33" borderId="10" xfId="0" applyNumberFormat="1" applyFont="1" applyFill="1" applyBorder="1" applyAlignment="1">
      <alignment horizontal="right" vertical="center"/>
    </xf>
    <xf numFmtId="0" fontId="4" fillId="0" borderId="35" xfId="0" applyFont="1" applyBorder="1" applyAlignment="1">
      <alignment/>
    </xf>
    <xf numFmtId="0" fontId="4" fillId="0" borderId="12" xfId="0" applyFont="1" applyBorder="1" applyAlignment="1">
      <alignment/>
    </xf>
    <xf numFmtId="0" fontId="4" fillId="0" borderId="16" xfId="0" applyFont="1" applyBorder="1" applyAlignment="1">
      <alignment horizontal="left" vertical="center"/>
    </xf>
    <xf numFmtId="0" fontId="4" fillId="0" borderId="18" xfId="0" applyFont="1" applyBorder="1" applyAlignment="1">
      <alignment horizontal="left" vertical="center"/>
    </xf>
    <xf numFmtId="49" fontId="4" fillId="33" borderId="22"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horizontal="center" vertical="center"/>
      <protection/>
    </xf>
    <xf numFmtId="49" fontId="4" fillId="33" borderId="33"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O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38100</xdr:rowOff>
    </xdr:from>
    <xdr:to>
      <xdr:col>7</xdr:col>
      <xdr:colOff>542925</xdr:colOff>
      <xdr:row>28</xdr:row>
      <xdr:rowOff>9525</xdr:rowOff>
    </xdr:to>
    <xdr:sp>
      <xdr:nvSpPr>
        <xdr:cNvPr id="1" name="Text Box 1"/>
        <xdr:cNvSpPr txBox="1">
          <a:spLocks noChangeArrowheads="1"/>
        </xdr:cNvSpPr>
      </xdr:nvSpPr>
      <xdr:spPr>
        <a:xfrm>
          <a:off x="762000" y="723900"/>
          <a:ext cx="4581525" cy="40862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本表の使い方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・実施する措置について、その燃料、熱、電気の使用量を「算定表</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」シートの該当欄に入力してください。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・次に、実施する措置の活動の区分（例：セメントの製造、廃棄物燃料の使用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等）について、「算定表</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」、「算定表</a:t>
          </a:r>
          <a:r>
            <a:rPr lang="en-US" cap="none" sz="1100" b="0" i="0" u="none" baseline="0">
              <a:solidFill>
                <a:srgbClr val="000000"/>
              </a:solidFill>
              <a:latin typeface="ＭＳ Ｐゴシック"/>
              <a:ea typeface="ＭＳ Ｐゴシック"/>
              <a:cs typeface="ＭＳ Ｐゴシック"/>
            </a:rPr>
            <a:t>CH4</a:t>
          </a:r>
          <a:r>
            <a:rPr lang="en-US" cap="none" sz="1100" b="0" i="0" u="none" baseline="0">
              <a:solidFill>
                <a:srgbClr val="000000"/>
              </a:solidFill>
              <a:latin typeface="ＭＳ Ｐゴシック"/>
              <a:ea typeface="ＭＳ Ｐゴシック"/>
              <a:cs typeface="ＭＳ Ｐゴシック"/>
            </a:rPr>
            <a:t>」等全ての「算定表」をくまなくチェックし、該当欄に数値を入力してください。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使用機関等（ガス機関又はガソリン機関など）によっては、同じ燃焼行為であっても</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の他に</a:t>
          </a:r>
          <a:r>
            <a:rPr lang="en-US" cap="none" sz="1100" b="0" i="0" u="none" baseline="0">
              <a:solidFill>
                <a:srgbClr val="000000"/>
              </a:solidFill>
              <a:latin typeface="ＭＳ Ｐゴシック"/>
              <a:ea typeface="ＭＳ Ｐゴシック"/>
              <a:cs typeface="ＭＳ Ｐゴシック"/>
            </a:rPr>
            <a:t>CH4</a:t>
          </a:r>
          <a:r>
            <a:rPr lang="en-US" cap="none" sz="1100" b="0" i="0" u="none" baseline="0">
              <a:solidFill>
                <a:srgbClr val="000000"/>
              </a:solidFill>
              <a:latin typeface="ＭＳ Ｐゴシック"/>
              <a:ea typeface="ＭＳ Ｐゴシック"/>
              <a:cs typeface="ＭＳ Ｐゴシック"/>
            </a:rPr>
            <a:t>や</a:t>
          </a:r>
          <a:r>
            <a:rPr lang="en-US" cap="none" sz="1100" b="0" i="0" u="none" baseline="0">
              <a:solidFill>
                <a:srgbClr val="000000"/>
              </a:solidFill>
              <a:latin typeface="ＭＳ Ｐゴシック"/>
              <a:ea typeface="ＭＳ Ｐゴシック"/>
              <a:cs typeface="ＭＳ Ｐゴシック"/>
            </a:rPr>
            <a:t>N2O</a:t>
          </a:r>
          <a:r>
            <a:rPr lang="en-US" cap="none" sz="1100" b="0" i="0" u="none" baseline="0">
              <a:solidFill>
                <a:srgbClr val="000000"/>
              </a:solidFill>
              <a:latin typeface="ＭＳ Ｐゴシック"/>
              <a:ea typeface="ＭＳ Ｐゴシック"/>
              <a:cs typeface="ＭＳ Ｐゴシック"/>
            </a:rPr>
            <a:t>が発生することがあります。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他方、ボイラーでの都市ガスの燃焼等、活動による温室効果ガスの排出がない活動もあります。（この活動の場合、燃料の使用以外の温室効果ガスの排出は無いことになります）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・「算定表」シートの結果は、「排出量総括表」シートに自動的に転記されます。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・【措置前】シートには特段の温室効果ガス排出抑制の措置をとらなかった場合の数値、【措置後】シートには排出抑制の措置を行った場合の数値を入力してください。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・温暖化防止特定事業実施届作成にあたっては、届出マニュアルを十分に確認してください。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5</xdr:row>
      <xdr:rowOff>142875</xdr:rowOff>
    </xdr:from>
    <xdr:to>
      <xdr:col>12</xdr:col>
      <xdr:colOff>200025</xdr:colOff>
      <xdr:row>50</xdr:row>
      <xdr:rowOff>180975</xdr:rowOff>
    </xdr:to>
    <xdr:sp>
      <xdr:nvSpPr>
        <xdr:cNvPr id="1" name="AutoShape 5"/>
        <xdr:cNvSpPr>
          <a:spLocks/>
        </xdr:cNvSpPr>
      </xdr:nvSpPr>
      <xdr:spPr>
        <a:xfrm>
          <a:off x="8782050" y="1114425"/>
          <a:ext cx="676275" cy="11801475"/>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11</xdr:row>
      <xdr:rowOff>66675</xdr:rowOff>
    </xdr:from>
    <xdr:to>
      <xdr:col>17</xdr:col>
      <xdr:colOff>19050</xdr:colOff>
      <xdr:row>20</xdr:row>
      <xdr:rowOff>104775</xdr:rowOff>
    </xdr:to>
    <xdr:sp>
      <xdr:nvSpPr>
        <xdr:cNvPr id="2" name="Text Box 6"/>
        <xdr:cNvSpPr txBox="1">
          <a:spLocks noChangeArrowheads="1"/>
        </xdr:cNvSpPr>
      </xdr:nvSpPr>
      <xdr:spPr>
        <a:xfrm>
          <a:off x="9648825" y="2638425"/>
          <a:ext cx="1152525" cy="1666875"/>
        </a:xfrm>
        <a:prstGeom prst="rect">
          <a:avLst/>
        </a:prstGeom>
        <a:solidFill>
          <a:srgbClr val="FFFFFF"/>
        </a:solidFill>
        <a:ln w="9525" cmpd="sng">
          <a:noFill/>
        </a:ln>
      </xdr:spPr>
      <xdr:txBody>
        <a:bodyPr vertOverflow="clip" wrap="square" lIns="27432" tIns="18288" rIns="0" bIns="0"/>
        <a:p>
          <a:pPr algn="l">
            <a:defRPr/>
          </a:pPr>
          <a:r>
            <a:rPr lang="en-US" cap="none" sz="1200" b="1" i="1" u="none" baseline="0">
              <a:solidFill>
                <a:srgbClr val="FF0000"/>
              </a:solidFill>
              <a:latin typeface="ＭＳ Ｐゴシック"/>
              <a:ea typeface="ＭＳ Ｐゴシック"/>
              <a:cs typeface="ＭＳ Ｐゴシック"/>
            </a:rPr>
            <a:t>本エクセルファイル中の別シートに入力すると自動的に転記されます。（本表は編集不要です）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6</xdr:row>
      <xdr:rowOff>0</xdr:rowOff>
    </xdr:from>
    <xdr:to>
      <xdr:col>12</xdr:col>
      <xdr:colOff>190500</xdr:colOff>
      <xdr:row>50</xdr:row>
      <xdr:rowOff>209550</xdr:rowOff>
    </xdr:to>
    <xdr:sp>
      <xdr:nvSpPr>
        <xdr:cNvPr id="1" name="AutoShape 1"/>
        <xdr:cNvSpPr>
          <a:spLocks/>
        </xdr:cNvSpPr>
      </xdr:nvSpPr>
      <xdr:spPr>
        <a:xfrm>
          <a:off x="8772525" y="1143000"/>
          <a:ext cx="676275" cy="11801475"/>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11</xdr:row>
      <xdr:rowOff>104775</xdr:rowOff>
    </xdr:from>
    <xdr:to>
      <xdr:col>17</xdr:col>
      <xdr:colOff>9525</xdr:colOff>
      <xdr:row>20</xdr:row>
      <xdr:rowOff>142875</xdr:rowOff>
    </xdr:to>
    <xdr:sp>
      <xdr:nvSpPr>
        <xdr:cNvPr id="2" name="Text Box 2"/>
        <xdr:cNvSpPr txBox="1">
          <a:spLocks noChangeArrowheads="1"/>
        </xdr:cNvSpPr>
      </xdr:nvSpPr>
      <xdr:spPr>
        <a:xfrm>
          <a:off x="9639300" y="2676525"/>
          <a:ext cx="1152525" cy="1666875"/>
        </a:xfrm>
        <a:prstGeom prst="rect">
          <a:avLst/>
        </a:prstGeom>
        <a:solidFill>
          <a:srgbClr val="FFFFFF"/>
        </a:solidFill>
        <a:ln w="9525" cmpd="sng">
          <a:noFill/>
        </a:ln>
      </xdr:spPr>
      <xdr:txBody>
        <a:bodyPr vertOverflow="clip" wrap="square" lIns="36576" tIns="18288" rIns="0" bIns="0"/>
        <a:p>
          <a:pPr algn="l">
            <a:defRPr/>
          </a:pPr>
          <a:r>
            <a:rPr lang="en-US" cap="none" sz="1200" b="1" i="1" u="none" baseline="0">
              <a:solidFill>
                <a:srgbClr val="FF0000"/>
              </a:solidFill>
              <a:latin typeface="ＭＳ Ｐゴシック"/>
              <a:ea typeface="ＭＳ Ｐゴシック"/>
              <a:cs typeface="ＭＳ Ｐゴシック"/>
            </a:rPr>
            <a:t>本エクセルファイル中の別シートに入力すると自動的に転記されます。（本表は編集不要です）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34</xdr:row>
      <xdr:rowOff>161925</xdr:rowOff>
    </xdr:from>
    <xdr:to>
      <xdr:col>10</xdr:col>
      <xdr:colOff>1828800</xdr:colOff>
      <xdr:row>42</xdr:row>
      <xdr:rowOff>133350</xdr:rowOff>
    </xdr:to>
    <xdr:sp>
      <xdr:nvSpPr>
        <xdr:cNvPr id="1" name="AutoShape 7"/>
        <xdr:cNvSpPr>
          <a:spLocks/>
        </xdr:cNvSpPr>
      </xdr:nvSpPr>
      <xdr:spPr>
        <a:xfrm>
          <a:off x="11487150" y="6610350"/>
          <a:ext cx="1781175" cy="1495425"/>
        </a:xfrm>
        <a:prstGeom prst="wedgeRoundRectCallout">
          <a:avLst>
            <a:gd name="adj1" fmla="val -178495"/>
            <a:gd name="adj2" fmla="val -50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電気の排出係数は、使用する電力会社の最新の係数（調整後）としてください。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例：関西電力であれば、</a:t>
          </a:r>
          <a:r>
            <a:rPr lang="en-US" cap="none" sz="1100" b="0" i="0" u="none" baseline="0">
              <a:solidFill>
                <a:srgbClr val="FF0000"/>
              </a:solidFill>
              <a:latin typeface="ＭＳ Ｐゴシック"/>
              <a:ea typeface="ＭＳ Ｐゴシック"/>
              <a:cs typeface="ＭＳ Ｐゴシック"/>
            </a:rPr>
            <a:t>2019</a:t>
          </a:r>
          <a:r>
            <a:rPr lang="en-US" cap="none" sz="1100" b="0" i="0" u="none" baseline="0">
              <a:solidFill>
                <a:srgbClr val="FF0000"/>
              </a:solidFill>
              <a:latin typeface="ＭＳ Ｐゴシック"/>
              <a:ea typeface="ＭＳ Ｐゴシック"/>
              <a:cs typeface="ＭＳ Ｐゴシック"/>
            </a:rPr>
            <a:t>年度調整後排出係数　</a:t>
          </a:r>
          <a:r>
            <a:rPr lang="en-US" cap="none" sz="1100" b="0" i="0" u="none" baseline="0">
              <a:solidFill>
                <a:srgbClr val="FF0000"/>
              </a:solidFill>
              <a:latin typeface="ＭＳ Ｐゴシック"/>
              <a:ea typeface="ＭＳ Ｐゴシック"/>
              <a:cs typeface="ＭＳ Ｐゴシック"/>
            </a:rPr>
            <a:t>0.</a:t>
          </a:r>
          <a:r>
            <a:rPr lang="en-US" cap="none" sz="1100" b="0" i="0" u="none" baseline="0">
              <a:solidFill>
                <a:srgbClr val="FF0000"/>
              </a:solidFill>
              <a:latin typeface="ＭＳ Ｐゴシック"/>
              <a:ea typeface="ＭＳ Ｐゴシック"/>
              <a:cs typeface="ＭＳ Ｐゴシック"/>
            </a:rPr>
            <a:t>318</a:t>
          </a:r>
          <a:r>
            <a:rPr lang="en-US" cap="none" sz="1100" b="0" i="0" u="none" baseline="0">
              <a:solidFill>
                <a:srgbClr val="FF0000"/>
              </a:solidFill>
              <a:latin typeface="ＭＳ Ｐゴシック"/>
              <a:ea typeface="ＭＳ Ｐゴシック"/>
              <a:cs typeface="ＭＳ Ｐゴシック"/>
            </a:rPr>
            <a:t> kg-CO</a:t>
          </a:r>
          <a:r>
            <a:rPr lang="en-US" cap="none" sz="1100" b="0" i="0" u="none" baseline="-2500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/kWh</a:t>
          </a:r>
        </a:p>
      </xdr:txBody>
    </xdr:sp>
    <xdr:clientData/>
  </xdr:twoCellAnchor>
  <xdr:twoCellAnchor>
    <xdr:from>
      <xdr:col>6</xdr:col>
      <xdr:colOff>657225</xdr:colOff>
      <xdr:row>33</xdr:row>
      <xdr:rowOff>9525</xdr:rowOff>
    </xdr:from>
    <xdr:to>
      <xdr:col>7</xdr:col>
      <xdr:colOff>142875</xdr:colOff>
      <xdr:row>54</xdr:row>
      <xdr:rowOff>9525</xdr:rowOff>
    </xdr:to>
    <xdr:sp>
      <xdr:nvSpPr>
        <xdr:cNvPr id="2" name="AutoShape 8"/>
        <xdr:cNvSpPr>
          <a:spLocks/>
        </xdr:cNvSpPr>
      </xdr:nvSpPr>
      <xdr:spPr>
        <a:xfrm>
          <a:off x="9210675" y="6267450"/>
          <a:ext cx="171450" cy="1905000"/>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54</xdr:row>
      <xdr:rowOff>57150</xdr:rowOff>
    </xdr:from>
    <xdr:to>
      <xdr:col>10</xdr:col>
      <xdr:colOff>1933575</xdr:colOff>
      <xdr:row>56</xdr:row>
      <xdr:rowOff>152400</xdr:rowOff>
    </xdr:to>
    <xdr:sp>
      <xdr:nvSpPr>
        <xdr:cNvPr id="3" name="AutoShape 7"/>
        <xdr:cNvSpPr>
          <a:spLocks/>
        </xdr:cNvSpPr>
      </xdr:nvSpPr>
      <xdr:spPr>
        <a:xfrm>
          <a:off x="11591925" y="8220075"/>
          <a:ext cx="1781175" cy="476250"/>
        </a:xfrm>
        <a:prstGeom prst="wedgeRoundRectCallout">
          <a:avLst>
            <a:gd name="adj1" fmla="val -189842"/>
            <a:gd name="adj2" fmla="val -58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自社で算定した排出係数を入力してください。</a:t>
          </a:r>
        </a:p>
      </xdr:txBody>
    </xdr:sp>
    <xdr:clientData/>
  </xdr:twoCellAnchor>
  <xdr:twoCellAnchor>
    <xdr:from>
      <xdr:col>10</xdr:col>
      <xdr:colOff>0</xdr:colOff>
      <xdr:row>31</xdr:row>
      <xdr:rowOff>85725</xdr:rowOff>
    </xdr:from>
    <xdr:to>
      <xdr:col>10</xdr:col>
      <xdr:colOff>1781175</xdr:colOff>
      <xdr:row>33</xdr:row>
      <xdr:rowOff>171450</xdr:rowOff>
    </xdr:to>
    <xdr:sp>
      <xdr:nvSpPr>
        <xdr:cNvPr id="4" name="AutoShape 7"/>
        <xdr:cNvSpPr>
          <a:spLocks/>
        </xdr:cNvSpPr>
      </xdr:nvSpPr>
      <xdr:spPr>
        <a:xfrm>
          <a:off x="11439525" y="5962650"/>
          <a:ext cx="1781175" cy="466725"/>
        </a:xfrm>
        <a:prstGeom prst="wedgeRoundRectCallout">
          <a:avLst>
            <a:gd name="adj1" fmla="val -176601"/>
            <a:gd name="adj2" fmla="val -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自社で算定した排出係数を入力してください。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34</xdr:row>
      <xdr:rowOff>152400</xdr:rowOff>
    </xdr:from>
    <xdr:to>
      <xdr:col>10</xdr:col>
      <xdr:colOff>1857375</xdr:colOff>
      <xdr:row>42</xdr:row>
      <xdr:rowOff>57150</xdr:rowOff>
    </xdr:to>
    <xdr:sp>
      <xdr:nvSpPr>
        <xdr:cNvPr id="1" name="AutoShape 1"/>
        <xdr:cNvSpPr>
          <a:spLocks/>
        </xdr:cNvSpPr>
      </xdr:nvSpPr>
      <xdr:spPr>
        <a:xfrm>
          <a:off x="11525250" y="6600825"/>
          <a:ext cx="1771650" cy="1428750"/>
        </a:xfrm>
        <a:prstGeom prst="wedgeRoundRectCallout">
          <a:avLst>
            <a:gd name="adj1" fmla="val -187953"/>
            <a:gd name="adj2" fmla="val -49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電気の排出係数は、使用する電力会社の最新の係数（調整後）としてください。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例：関西電力の場合、</a:t>
          </a:r>
          <a:r>
            <a:rPr lang="en-US" cap="none" sz="1100" b="0" i="0" u="none" baseline="0">
              <a:solidFill>
                <a:srgbClr val="FF0000"/>
              </a:solidFill>
              <a:latin typeface="ＭＳ Ｐゴシック"/>
              <a:ea typeface="ＭＳ Ｐゴシック"/>
              <a:cs typeface="ＭＳ Ｐゴシック"/>
            </a:rPr>
            <a:t>2019</a:t>
          </a:r>
          <a:r>
            <a:rPr lang="en-US" cap="none" sz="1100" b="0" i="0" u="none" baseline="0">
              <a:solidFill>
                <a:srgbClr val="FF0000"/>
              </a:solidFill>
              <a:latin typeface="ＭＳ Ｐゴシック"/>
              <a:ea typeface="ＭＳ Ｐゴシック"/>
              <a:cs typeface="ＭＳ Ｐゴシック"/>
            </a:rPr>
            <a:t>年度調整後排出係数　</a:t>
          </a:r>
          <a:r>
            <a:rPr lang="en-US" cap="none" sz="1100" b="0" i="0" u="none" baseline="0">
              <a:solidFill>
                <a:srgbClr val="FF0000"/>
              </a:solidFill>
              <a:latin typeface="ＭＳ Ｐゴシック"/>
              <a:ea typeface="ＭＳ Ｐゴシック"/>
              <a:cs typeface="ＭＳ Ｐゴシック"/>
            </a:rPr>
            <a:t>0.</a:t>
          </a:r>
          <a:r>
            <a:rPr lang="en-US" cap="none" sz="1100" b="0" i="0" u="none" baseline="0">
              <a:solidFill>
                <a:srgbClr val="FF0000"/>
              </a:solidFill>
              <a:latin typeface="ＭＳ Ｐゴシック"/>
              <a:ea typeface="ＭＳ Ｐゴシック"/>
              <a:cs typeface="ＭＳ Ｐゴシック"/>
            </a:rPr>
            <a:t>318</a:t>
          </a:r>
          <a:r>
            <a:rPr lang="en-US" cap="none" sz="1100" b="0" i="0" u="none" baseline="0">
              <a:solidFill>
                <a:srgbClr val="FF0000"/>
              </a:solidFill>
              <a:latin typeface="ＭＳ Ｐゴシック"/>
              <a:ea typeface="ＭＳ Ｐゴシック"/>
              <a:cs typeface="ＭＳ Ｐゴシック"/>
            </a:rPr>
            <a:t> kg-CO</a:t>
          </a:r>
          <a:r>
            <a:rPr lang="en-US" cap="none" sz="1100" b="0" i="0" u="none" baseline="-2500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/kWh</a:t>
          </a:r>
        </a:p>
      </xdr:txBody>
    </xdr:sp>
    <xdr:clientData/>
  </xdr:twoCellAnchor>
  <xdr:twoCellAnchor>
    <xdr:from>
      <xdr:col>6</xdr:col>
      <xdr:colOff>657225</xdr:colOff>
      <xdr:row>33</xdr:row>
      <xdr:rowOff>9525</xdr:rowOff>
    </xdr:from>
    <xdr:to>
      <xdr:col>7</xdr:col>
      <xdr:colOff>142875</xdr:colOff>
      <xdr:row>54</xdr:row>
      <xdr:rowOff>9525</xdr:rowOff>
    </xdr:to>
    <xdr:sp>
      <xdr:nvSpPr>
        <xdr:cNvPr id="2" name="AutoShape 2"/>
        <xdr:cNvSpPr>
          <a:spLocks/>
        </xdr:cNvSpPr>
      </xdr:nvSpPr>
      <xdr:spPr>
        <a:xfrm>
          <a:off x="9210675" y="6267450"/>
          <a:ext cx="171450" cy="1905000"/>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0</xdr:rowOff>
    </xdr:from>
    <xdr:to>
      <xdr:col>10</xdr:col>
      <xdr:colOff>1781175</xdr:colOff>
      <xdr:row>33</xdr:row>
      <xdr:rowOff>104775</xdr:rowOff>
    </xdr:to>
    <xdr:sp>
      <xdr:nvSpPr>
        <xdr:cNvPr id="3" name="AutoShape 7"/>
        <xdr:cNvSpPr>
          <a:spLocks/>
        </xdr:cNvSpPr>
      </xdr:nvSpPr>
      <xdr:spPr>
        <a:xfrm>
          <a:off x="11439525" y="5876925"/>
          <a:ext cx="1781175" cy="485775"/>
        </a:xfrm>
        <a:prstGeom prst="wedgeRoundRectCallout">
          <a:avLst>
            <a:gd name="adj1" fmla="val -179754"/>
            <a:gd name="adj2" fmla="val 116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自社で算定した排出係数を入力してください。</a:t>
          </a:r>
        </a:p>
      </xdr:txBody>
    </xdr:sp>
    <xdr:clientData/>
  </xdr:twoCellAnchor>
  <xdr:twoCellAnchor>
    <xdr:from>
      <xdr:col>10</xdr:col>
      <xdr:colOff>57150</xdr:colOff>
      <xdr:row>42</xdr:row>
      <xdr:rowOff>104775</xdr:rowOff>
    </xdr:from>
    <xdr:to>
      <xdr:col>10</xdr:col>
      <xdr:colOff>1828800</xdr:colOff>
      <xdr:row>56</xdr:row>
      <xdr:rowOff>9525</xdr:rowOff>
    </xdr:to>
    <xdr:sp>
      <xdr:nvSpPr>
        <xdr:cNvPr id="4" name="AutoShape 7"/>
        <xdr:cNvSpPr>
          <a:spLocks/>
        </xdr:cNvSpPr>
      </xdr:nvSpPr>
      <xdr:spPr>
        <a:xfrm>
          <a:off x="11496675" y="8077200"/>
          <a:ext cx="1771650" cy="476250"/>
        </a:xfrm>
        <a:prstGeom prst="wedgeRoundRectCallout">
          <a:avLst>
            <a:gd name="adj1" fmla="val -189842"/>
            <a:gd name="adj2" fmla="val -58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自社で算定した排出係数を入力してください。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0">
      <selection activeCell="B3" sqref="B3"/>
    </sheetView>
  </sheetViews>
  <sheetFormatPr defaultColWidth="9.00390625" defaultRowHeight="13.5"/>
  <sheetData/>
  <sheetProtection/>
  <printOptions/>
  <pageMargins left="0.75" right="0.75" top="1" bottom="1" header="0.512" footer="0.512"/>
  <pageSetup horizontalDpi="600" verticalDpi="600" orientation="portrait" paperSize="9" scale="137" r:id="rId2"/>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K53"/>
  <sheetViews>
    <sheetView zoomScale="85" zoomScaleNormal="85" zoomScalePageLayoutView="0" workbookViewId="0" topLeftCell="A1">
      <pane ySplit="5" topLeftCell="A6" activePane="bottomLeft" state="frozen"/>
      <selection pane="topLeft" activeCell="C32" sqref="C32"/>
      <selection pane="bottomLeft" activeCell="C15" sqref="C15:C16"/>
    </sheetView>
  </sheetViews>
  <sheetFormatPr defaultColWidth="9.00390625" defaultRowHeight="15" customHeight="1"/>
  <cols>
    <col min="1" max="1" width="48.00390625" style="2" customWidth="1"/>
    <col min="2" max="2" width="26.25390625" style="2" customWidth="1"/>
    <col min="3" max="3" width="28.37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1" width="6.25390625" style="2" customWidth="1"/>
    <col min="12" max="16384" width="9.00390625" style="2" customWidth="1"/>
  </cols>
  <sheetData>
    <row r="1" spans="1:2" ht="14.25">
      <c r="A1" s="1" t="s">
        <v>564</v>
      </c>
      <c r="B1" s="3"/>
    </row>
    <row r="2" spans="1:8" ht="15" customHeight="1">
      <c r="A2" s="1" t="s">
        <v>430</v>
      </c>
      <c r="B2" s="3"/>
      <c r="H2" s="131" t="s">
        <v>450</v>
      </c>
    </row>
    <row r="3" spans="4:10" s="3" customFormat="1" ht="15" customHeight="1">
      <c r="D3" s="6"/>
      <c r="F3" s="6"/>
      <c r="G3" s="6"/>
      <c r="H3" s="6"/>
      <c r="I3" s="132" t="s">
        <v>451</v>
      </c>
      <c r="J3" s="6"/>
    </row>
    <row r="4" spans="1:10" ht="15" customHeight="1">
      <c r="A4" s="5" t="s">
        <v>546</v>
      </c>
      <c r="B4" s="7"/>
      <c r="C4" s="5"/>
      <c r="D4" s="180" t="s">
        <v>453</v>
      </c>
      <c r="E4" s="184" t="s">
        <v>454</v>
      </c>
      <c r="F4" s="178" t="s">
        <v>455</v>
      </c>
      <c r="G4" s="216" t="s">
        <v>456</v>
      </c>
      <c r="H4" s="183" t="s">
        <v>457</v>
      </c>
      <c r="I4" s="183" t="s">
        <v>458</v>
      </c>
      <c r="J4" s="183" t="s">
        <v>459</v>
      </c>
    </row>
    <row r="5" spans="1:10" ht="15" customHeight="1">
      <c r="A5" s="5" t="s">
        <v>460</v>
      </c>
      <c r="B5" s="7" t="s">
        <v>452</v>
      </c>
      <c r="C5" s="8" t="s">
        <v>452</v>
      </c>
      <c r="D5" s="180"/>
      <c r="E5" s="184"/>
      <c r="F5" s="179"/>
      <c r="G5" s="217"/>
      <c r="H5" s="180"/>
      <c r="I5" s="180"/>
      <c r="J5" s="180"/>
    </row>
    <row r="6" spans="1:10" s="10" customFormat="1" ht="15" customHeight="1">
      <c r="A6" s="187" t="s">
        <v>278</v>
      </c>
      <c r="B6" s="190"/>
      <c r="C6" s="65" t="s">
        <v>279</v>
      </c>
      <c r="D6" s="20"/>
      <c r="E6" s="9" t="s">
        <v>490</v>
      </c>
      <c r="F6" s="21"/>
      <c r="G6" s="32">
        <v>19</v>
      </c>
      <c r="H6" s="210">
        <f>D6*G6-D7*G7</f>
        <v>0</v>
      </c>
      <c r="I6" s="212">
        <v>14800</v>
      </c>
      <c r="J6" s="206">
        <f>IF(ISERROR(H6*I6),"",ROUND(H6*I6,1))</f>
        <v>0</v>
      </c>
    </row>
    <row r="7" spans="1:10" s="10" customFormat="1" ht="30" customHeight="1">
      <c r="A7" s="192"/>
      <c r="B7" s="191"/>
      <c r="C7" s="65" t="s">
        <v>280</v>
      </c>
      <c r="D7" s="20"/>
      <c r="E7" s="9" t="s">
        <v>490</v>
      </c>
      <c r="F7" s="21"/>
      <c r="G7" s="21">
        <v>1000</v>
      </c>
      <c r="H7" s="211"/>
      <c r="I7" s="213"/>
      <c r="J7" s="207"/>
    </row>
    <row r="8" spans="1:10" s="10" customFormat="1" ht="15" customHeight="1">
      <c r="A8" s="93" t="s">
        <v>281</v>
      </c>
      <c r="B8" s="97"/>
      <c r="C8" s="65" t="s">
        <v>282</v>
      </c>
      <c r="D8" s="20"/>
      <c r="E8" s="9" t="s">
        <v>490</v>
      </c>
      <c r="F8" s="21"/>
      <c r="G8" s="90">
        <v>4.9</v>
      </c>
      <c r="H8" s="22">
        <f aca="true" t="shared" si="0" ref="H8:H14">IF(ISERROR(D8*G8),"",ROUND(D8*G8,1))</f>
        <v>0</v>
      </c>
      <c r="I8" s="113"/>
      <c r="J8" s="22">
        <f>IF(ISERROR(H8*I8),"",ROUND(H8*I8,1))</f>
        <v>0</v>
      </c>
    </row>
    <row r="9" spans="1:10" s="10" customFormat="1" ht="15" customHeight="1">
      <c r="A9" s="81" t="s">
        <v>283</v>
      </c>
      <c r="B9" s="110" t="s">
        <v>284</v>
      </c>
      <c r="C9" s="65" t="s">
        <v>285</v>
      </c>
      <c r="D9" s="20"/>
      <c r="E9" s="9" t="s">
        <v>490</v>
      </c>
      <c r="F9" s="21"/>
      <c r="G9" s="90">
        <v>0.5</v>
      </c>
      <c r="H9" s="22">
        <f t="shared" si="0"/>
        <v>0</v>
      </c>
      <c r="I9" s="113"/>
      <c r="J9" s="22">
        <f aca="true" t="shared" si="1" ref="J9:J28">IF(ISERROR(H9*I9),"",ROUND(H9*I9,1))</f>
        <v>0</v>
      </c>
    </row>
    <row r="10" spans="1:10" s="10" customFormat="1" ht="15" customHeight="1">
      <c r="A10" s="84"/>
      <c r="B10" s="110" t="s">
        <v>286</v>
      </c>
      <c r="C10" s="65" t="s">
        <v>285</v>
      </c>
      <c r="D10" s="20"/>
      <c r="E10" s="9" t="s">
        <v>490</v>
      </c>
      <c r="F10" s="21"/>
      <c r="G10" s="90">
        <v>1.9</v>
      </c>
      <c r="H10" s="22">
        <f t="shared" si="0"/>
        <v>0</v>
      </c>
      <c r="I10" s="113"/>
      <c r="J10" s="22">
        <f>IF(ISERROR(H10*I10),"",ROUND(H10*I10,1))</f>
        <v>0</v>
      </c>
    </row>
    <row r="11" spans="1:10" s="10" customFormat="1" ht="29.25" customHeight="1">
      <c r="A11" s="84"/>
      <c r="B11" s="114" t="s">
        <v>287</v>
      </c>
      <c r="C11" s="65" t="s">
        <v>285</v>
      </c>
      <c r="D11" s="20"/>
      <c r="E11" s="9" t="s">
        <v>490</v>
      </c>
      <c r="F11" s="21"/>
      <c r="G11" s="90">
        <v>2</v>
      </c>
      <c r="H11" s="22">
        <f t="shared" si="0"/>
        <v>0</v>
      </c>
      <c r="I11" s="113"/>
      <c r="J11" s="22">
        <f t="shared" si="1"/>
        <v>0</v>
      </c>
    </row>
    <row r="12" spans="1:10" s="10" customFormat="1" ht="15" customHeight="1">
      <c r="A12" s="84"/>
      <c r="B12" s="110" t="s">
        <v>288</v>
      </c>
      <c r="C12" s="115" t="s">
        <v>289</v>
      </c>
      <c r="D12" s="20"/>
      <c r="E12" s="71" t="s">
        <v>290</v>
      </c>
      <c r="F12" s="21"/>
      <c r="G12" s="90">
        <v>0.00065</v>
      </c>
      <c r="H12" s="22">
        <f t="shared" si="0"/>
        <v>0</v>
      </c>
      <c r="I12" s="113"/>
      <c r="J12" s="22">
        <f t="shared" si="1"/>
        <v>0</v>
      </c>
    </row>
    <row r="13" spans="1:10" s="10" customFormat="1" ht="15" customHeight="1">
      <c r="A13" s="84"/>
      <c r="B13" s="106" t="s">
        <v>291</v>
      </c>
      <c r="C13" s="116" t="s">
        <v>289</v>
      </c>
      <c r="D13" s="20"/>
      <c r="E13" s="71" t="s">
        <v>290</v>
      </c>
      <c r="F13" s="21"/>
      <c r="G13" s="90">
        <v>0.0025</v>
      </c>
      <c r="H13" s="22">
        <f t="shared" si="0"/>
        <v>0</v>
      </c>
      <c r="I13" s="113"/>
      <c r="J13" s="22">
        <f t="shared" si="1"/>
        <v>0</v>
      </c>
    </row>
    <row r="14" spans="1:10" s="10" customFormat="1" ht="30" customHeight="1">
      <c r="A14" s="93" t="s">
        <v>292</v>
      </c>
      <c r="B14" s="114" t="s">
        <v>287</v>
      </c>
      <c r="C14" s="65" t="s">
        <v>293</v>
      </c>
      <c r="D14" s="20"/>
      <c r="E14" s="9" t="s">
        <v>490</v>
      </c>
      <c r="F14" s="21"/>
      <c r="G14" s="90">
        <v>17</v>
      </c>
      <c r="H14" s="22">
        <f t="shared" si="0"/>
        <v>0</v>
      </c>
      <c r="I14" s="113"/>
      <c r="J14" s="22">
        <f t="shared" si="1"/>
        <v>0</v>
      </c>
    </row>
    <row r="15" spans="1:10" s="10" customFormat="1" ht="15" customHeight="1">
      <c r="A15" s="187" t="s">
        <v>294</v>
      </c>
      <c r="B15" s="214" t="s">
        <v>287</v>
      </c>
      <c r="C15" s="65" t="s">
        <v>295</v>
      </c>
      <c r="D15" s="20"/>
      <c r="E15" s="9" t="s">
        <v>490</v>
      </c>
      <c r="F15" s="21"/>
      <c r="G15" s="90">
        <v>1000</v>
      </c>
      <c r="H15" s="202">
        <f>D15*G15+D16*G16</f>
        <v>0</v>
      </c>
      <c r="I15" s="204"/>
      <c r="J15" s="206">
        <f>IF(ISERROR(H15*I15),"",ROUND(H15*I15,1))</f>
        <v>0</v>
      </c>
    </row>
    <row r="16" spans="1:10" s="10" customFormat="1" ht="15" customHeight="1">
      <c r="A16" s="188"/>
      <c r="B16" s="215"/>
      <c r="C16" s="65" t="s">
        <v>296</v>
      </c>
      <c r="D16" s="20"/>
      <c r="E16" s="9" t="s">
        <v>490</v>
      </c>
      <c r="F16" s="21"/>
      <c r="G16" s="90">
        <v>10</v>
      </c>
      <c r="H16" s="203"/>
      <c r="I16" s="205"/>
      <c r="J16" s="207"/>
    </row>
    <row r="17" spans="1:10" s="10" customFormat="1" ht="15" customHeight="1">
      <c r="A17" s="188"/>
      <c r="B17" s="193" t="s">
        <v>288</v>
      </c>
      <c r="C17" s="65" t="s">
        <v>408</v>
      </c>
      <c r="D17" s="20"/>
      <c r="E17" s="9" t="s">
        <v>490</v>
      </c>
      <c r="F17" s="21"/>
      <c r="G17" s="90">
        <v>1000</v>
      </c>
      <c r="H17" s="202">
        <f>D17*G17+D18*G18</f>
        <v>0</v>
      </c>
      <c r="I17" s="204"/>
      <c r="J17" s="206">
        <f>IF(ISERROR(H17*I17),"",ROUND(H17*I17,1))</f>
        <v>0</v>
      </c>
    </row>
    <row r="18" spans="1:10" s="10" customFormat="1" ht="15" customHeight="1">
      <c r="A18" s="192"/>
      <c r="B18" s="194"/>
      <c r="C18" s="65" t="s">
        <v>409</v>
      </c>
      <c r="D18" s="20"/>
      <c r="E18" s="71" t="s">
        <v>290</v>
      </c>
      <c r="F18" s="21"/>
      <c r="G18" s="90">
        <v>0.0011</v>
      </c>
      <c r="H18" s="203"/>
      <c r="I18" s="205"/>
      <c r="J18" s="207"/>
    </row>
    <row r="19" spans="1:10" s="10" customFormat="1" ht="15" customHeight="1">
      <c r="A19" s="81" t="s">
        <v>297</v>
      </c>
      <c r="B19" s="110" t="s">
        <v>298</v>
      </c>
      <c r="C19" s="65" t="s">
        <v>295</v>
      </c>
      <c r="D19" s="20"/>
      <c r="E19" s="9" t="s">
        <v>490</v>
      </c>
      <c r="F19" s="21"/>
      <c r="G19" s="90">
        <v>1000</v>
      </c>
      <c r="H19" s="22">
        <f aca="true" t="shared" si="2" ref="H19:H28">IF(ISERROR(D19*G19),"",ROUND(D19*G19,1))</f>
        <v>0</v>
      </c>
      <c r="I19" s="113"/>
      <c r="J19" s="22">
        <f t="shared" si="1"/>
        <v>0</v>
      </c>
    </row>
    <row r="20" spans="1:10" s="10" customFormat="1" ht="15" customHeight="1">
      <c r="A20" s="84"/>
      <c r="B20" s="110" t="s">
        <v>286</v>
      </c>
      <c r="C20" s="65" t="s">
        <v>295</v>
      </c>
      <c r="D20" s="20"/>
      <c r="E20" s="9" t="s">
        <v>490</v>
      </c>
      <c r="F20" s="21"/>
      <c r="G20" s="90">
        <v>1000</v>
      </c>
      <c r="H20" s="22">
        <f t="shared" si="2"/>
        <v>0</v>
      </c>
      <c r="I20" s="113"/>
      <c r="J20" s="22">
        <f t="shared" si="1"/>
        <v>0</v>
      </c>
    </row>
    <row r="21" spans="1:10" s="10" customFormat="1" ht="30.75" customHeight="1">
      <c r="A21" s="84"/>
      <c r="B21" s="114" t="s">
        <v>287</v>
      </c>
      <c r="C21" s="65" t="s">
        <v>295</v>
      </c>
      <c r="D21" s="20"/>
      <c r="E21" s="9" t="s">
        <v>490</v>
      </c>
      <c r="F21" s="21"/>
      <c r="G21" s="90">
        <v>1000</v>
      </c>
      <c r="H21" s="22">
        <f t="shared" si="2"/>
        <v>0</v>
      </c>
      <c r="I21" s="113"/>
      <c r="J21" s="22">
        <f t="shared" si="1"/>
        <v>0</v>
      </c>
    </row>
    <row r="22" spans="1:10" s="10" customFormat="1" ht="15" customHeight="1">
      <c r="A22" s="99"/>
      <c r="B22" s="106" t="s">
        <v>288</v>
      </c>
      <c r="C22" s="117" t="s">
        <v>295</v>
      </c>
      <c r="D22" s="20"/>
      <c r="E22" s="9" t="s">
        <v>490</v>
      </c>
      <c r="F22" s="21"/>
      <c r="G22" s="90">
        <v>1000</v>
      </c>
      <c r="H22" s="22">
        <f t="shared" si="2"/>
        <v>0</v>
      </c>
      <c r="I22" s="113"/>
      <c r="J22" s="22">
        <f t="shared" si="1"/>
        <v>0</v>
      </c>
    </row>
    <row r="23" spans="1:10" s="10" customFormat="1" ht="15" customHeight="1">
      <c r="A23" s="81" t="s">
        <v>299</v>
      </c>
      <c r="B23" s="110"/>
      <c r="C23" s="118" t="s">
        <v>300</v>
      </c>
      <c r="D23" s="20"/>
      <c r="E23" s="9" t="s">
        <v>490</v>
      </c>
      <c r="F23" s="21"/>
      <c r="G23" s="90">
        <v>1000</v>
      </c>
      <c r="H23" s="22">
        <f t="shared" si="2"/>
        <v>0</v>
      </c>
      <c r="I23" s="113"/>
      <c r="J23" s="22">
        <f t="shared" si="1"/>
        <v>0</v>
      </c>
    </row>
    <row r="24" spans="1:10" s="10" customFormat="1" ht="30" customHeight="1">
      <c r="A24" s="84"/>
      <c r="B24" s="119"/>
      <c r="C24" s="65" t="s">
        <v>410</v>
      </c>
      <c r="D24" s="20"/>
      <c r="E24" s="9" t="s">
        <v>490</v>
      </c>
      <c r="F24" s="21"/>
      <c r="G24" s="90">
        <v>250</v>
      </c>
      <c r="H24" s="22">
        <f t="shared" si="2"/>
        <v>0</v>
      </c>
      <c r="I24" s="113"/>
      <c r="J24" s="22">
        <f t="shared" si="1"/>
        <v>0</v>
      </c>
    </row>
    <row r="25" spans="1:10" s="10" customFormat="1" ht="15" customHeight="1">
      <c r="A25" s="99"/>
      <c r="B25" s="119"/>
      <c r="C25" s="65" t="s">
        <v>411</v>
      </c>
      <c r="D25" s="20"/>
      <c r="E25" s="9" t="s">
        <v>490</v>
      </c>
      <c r="F25" s="21"/>
      <c r="G25" s="90">
        <v>100</v>
      </c>
      <c r="H25" s="22">
        <f t="shared" si="2"/>
        <v>0</v>
      </c>
      <c r="I25" s="113"/>
      <c r="J25" s="22">
        <f t="shared" si="1"/>
        <v>0</v>
      </c>
    </row>
    <row r="26" spans="1:10" s="10" customFormat="1" ht="15" customHeight="1">
      <c r="A26" s="81" t="s">
        <v>301</v>
      </c>
      <c r="B26" s="110"/>
      <c r="C26" s="65" t="s">
        <v>302</v>
      </c>
      <c r="D26" s="20"/>
      <c r="E26" s="9" t="s">
        <v>490</v>
      </c>
      <c r="F26" s="21"/>
      <c r="G26" s="90">
        <v>28</v>
      </c>
      <c r="H26" s="22">
        <f t="shared" si="2"/>
        <v>0</v>
      </c>
      <c r="I26" s="113"/>
      <c r="J26" s="22">
        <f t="shared" si="1"/>
        <v>0</v>
      </c>
    </row>
    <row r="27" spans="1:10" s="10" customFormat="1" ht="15" customHeight="1">
      <c r="A27" s="99"/>
      <c r="B27" s="107"/>
      <c r="C27" s="65" t="s">
        <v>303</v>
      </c>
      <c r="D27" s="20"/>
      <c r="E27" s="9" t="s">
        <v>490</v>
      </c>
      <c r="F27" s="21"/>
      <c r="G27" s="90">
        <v>0.02</v>
      </c>
      <c r="H27" s="22">
        <f t="shared" si="2"/>
        <v>0</v>
      </c>
      <c r="I27" s="113"/>
      <c r="J27" s="22">
        <f t="shared" si="1"/>
        <v>0</v>
      </c>
    </row>
    <row r="28" spans="1:10" s="10" customFormat="1" ht="15" customHeight="1">
      <c r="A28" s="93" t="s">
        <v>304</v>
      </c>
      <c r="B28" s="110"/>
      <c r="C28" s="71" t="s">
        <v>305</v>
      </c>
      <c r="D28" s="20"/>
      <c r="E28" s="9" t="s">
        <v>490</v>
      </c>
      <c r="F28" s="21"/>
      <c r="G28" s="90">
        <v>1000</v>
      </c>
      <c r="H28" s="22">
        <f t="shared" si="2"/>
        <v>0</v>
      </c>
      <c r="I28" s="113"/>
      <c r="J28" s="22">
        <f t="shared" si="1"/>
        <v>0</v>
      </c>
    </row>
    <row r="29" spans="1:10" s="10" customFormat="1" ht="15" customHeight="1">
      <c r="A29" s="208" t="s">
        <v>306</v>
      </c>
      <c r="B29" s="110"/>
      <c r="C29" s="71" t="s">
        <v>307</v>
      </c>
      <c r="D29" s="20"/>
      <c r="E29" s="9" t="s">
        <v>490</v>
      </c>
      <c r="F29" s="21"/>
      <c r="G29" s="90">
        <v>300</v>
      </c>
      <c r="H29" s="210">
        <f>D29*G29-D30*G30</f>
        <v>0</v>
      </c>
      <c r="I29" s="204"/>
      <c r="J29" s="206">
        <f>IF(ISERROR(H29*I29),"",ROUND(H29*I29,1))</f>
        <v>0</v>
      </c>
    </row>
    <row r="30" spans="1:10" s="10" customFormat="1" ht="15" customHeight="1">
      <c r="A30" s="209"/>
      <c r="B30" s="107"/>
      <c r="C30" s="71" t="s">
        <v>308</v>
      </c>
      <c r="D30" s="20"/>
      <c r="E30" s="9" t="s">
        <v>490</v>
      </c>
      <c r="F30" s="21"/>
      <c r="G30" s="90">
        <v>1000</v>
      </c>
      <c r="H30" s="211"/>
      <c r="I30" s="205"/>
      <c r="J30" s="207"/>
    </row>
    <row r="31" spans="1:10" s="10" customFormat="1" ht="15" customHeight="1">
      <c r="A31" s="99" t="s">
        <v>309</v>
      </c>
      <c r="B31" s="107"/>
      <c r="C31" s="120" t="s">
        <v>310</v>
      </c>
      <c r="D31" s="20"/>
      <c r="E31" s="9" t="s">
        <v>490</v>
      </c>
      <c r="F31" s="21"/>
      <c r="G31" s="90">
        <v>1000</v>
      </c>
      <c r="H31" s="22">
        <f>IF(ISERROR(D31*G31),"",ROUND(D31*G31,1))</f>
        <v>0</v>
      </c>
      <c r="I31" s="113"/>
      <c r="J31" s="22">
        <f>IF(ISERROR(H31*I31),"",ROUND(H31*I31,1))</f>
        <v>0</v>
      </c>
    </row>
    <row r="32" spans="7:11" ht="15" customHeight="1">
      <c r="G32" s="11" t="s">
        <v>462</v>
      </c>
      <c r="H32" s="100">
        <f>SUM(H6:H31)</f>
        <v>0</v>
      </c>
      <c r="I32" s="121" t="s">
        <v>311</v>
      </c>
      <c r="J32" s="100">
        <f>SUM(J6:J31)</f>
        <v>0</v>
      </c>
      <c r="K32" s="80" t="s">
        <v>312</v>
      </c>
    </row>
    <row r="34" spans="3:9" ht="15" customHeight="1">
      <c r="C34" s="122" t="s">
        <v>313</v>
      </c>
      <c r="I34" s="2" t="s">
        <v>314</v>
      </c>
    </row>
    <row r="35" spans="3:9" ht="15" customHeight="1">
      <c r="C35" s="195" t="s">
        <v>315</v>
      </c>
      <c r="D35" s="195"/>
      <c r="E35" s="195"/>
      <c r="F35" s="195"/>
      <c r="G35" s="196" t="s">
        <v>526</v>
      </c>
      <c r="H35" s="196"/>
      <c r="I35" s="123">
        <v>14800</v>
      </c>
    </row>
    <row r="36" spans="3:9" ht="15" customHeight="1">
      <c r="C36" s="195" t="s">
        <v>641</v>
      </c>
      <c r="D36" s="195"/>
      <c r="E36" s="195"/>
      <c r="F36" s="195"/>
      <c r="G36" s="196" t="s">
        <v>316</v>
      </c>
      <c r="H36" s="196"/>
      <c r="I36" s="124">
        <v>675</v>
      </c>
    </row>
    <row r="37" spans="3:9" ht="15" customHeight="1">
      <c r="C37" s="195" t="s">
        <v>317</v>
      </c>
      <c r="D37" s="195"/>
      <c r="E37" s="195"/>
      <c r="F37" s="195"/>
      <c r="G37" s="196" t="s">
        <v>318</v>
      </c>
      <c r="H37" s="196"/>
      <c r="I37" s="124">
        <v>92</v>
      </c>
    </row>
    <row r="38" spans="3:9" ht="15" customHeight="1">
      <c r="C38" s="195" t="s">
        <v>319</v>
      </c>
      <c r="D38" s="195"/>
      <c r="E38" s="195"/>
      <c r="F38" s="195"/>
      <c r="G38" s="196" t="s">
        <v>320</v>
      </c>
      <c r="H38" s="196"/>
      <c r="I38" s="123">
        <v>3500</v>
      </c>
    </row>
    <row r="39" spans="3:9" ht="15" customHeight="1">
      <c r="C39" s="195" t="s">
        <v>321</v>
      </c>
      <c r="D39" s="195"/>
      <c r="E39" s="195"/>
      <c r="F39" s="195"/>
      <c r="G39" s="196" t="s">
        <v>322</v>
      </c>
      <c r="H39" s="196"/>
      <c r="I39" s="123">
        <v>1100</v>
      </c>
    </row>
    <row r="40" spans="3:9" ht="15" customHeight="1">
      <c r="C40" s="195" t="s">
        <v>323</v>
      </c>
      <c r="D40" s="195"/>
      <c r="E40" s="195"/>
      <c r="F40" s="195"/>
      <c r="G40" s="196" t="s">
        <v>527</v>
      </c>
      <c r="H40" s="196"/>
      <c r="I40" s="123">
        <v>1430</v>
      </c>
    </row>
    <row r="41" spans="3:9" ht="15" customHeight="1">
      <c r="C41" s="195" t="s">
        <v>324</v>
      </c>
      <c r="D41" s="195"/>
      <c r="E41" s="195"/>
      <c r="F41" s="195"/>
      <c r="G41" s="196" t="s">
        <v>325</v>
      </c>
      <c r="H41" s="196"/>
      <c r="I41" s="124">
        <v>353</v>
      </c>
    </row>
    <row r="42" spans="3:9" ht="15" customHeight="1">
      <c r="C42" s="195" t="s">
        <v>326</v>
      </c>
      <c r="D42" s="195"/>
      <c r="E42" s="195"/>
      <c r="F42" s="195"/>
      <c r="G42" s="196" t="s">
        <v>327</v>
      </c>
      <c r="H42" s="196"/>
      <c r="I42" s="123">
        <v>4470</v>
      </c>
    </row>
    <row r="43" spans="3:9" ht="15" customHeight="1">
      <c r="C43" s="195" t="s">
        <v>636</v>
      </c>
      <c r="D43" s="195"/>
      <c r="E43" s="195"/>
      <c r="F43" s="195"/>
      <c r="G43" s="196" t="s">
        <v>642</v>
      </c>
      <c r="H43" s="196"/>
      <c r="I43" s="123">
        <v>53</v>
      </c>
    </row>
    <row r="44" spans="3:9" ht="15" customHeight="1">
      <c r="C44" s="195" t="s">
        <v>328</v>
      </c>
      <c r="D44" s="195"/>
      <c r="E44" s="195"/>
      <c r="F44" s="195"/>
      <c r="G44" s="196" t="s">
        <v>329</v>
      </c>
      <c r="H44" s="196"/>
      <c r="I44" s="124">
        <v>124</v>
      </c>
    </row>
    <row r="45" spans="3:9" ht="15" customHeight="1">
      <c r="C45" s="199" t="s">
        <v>670</v>
      </c>
      <c r="D45" s="200"/>
      <c r="E45" s="200"/>
      <c r="F45" s="201"/>
      <c r="G45" s="197" t="s">
        <v>671</v>
      </c>
      <c r="H45" s="198"/>
      <c r="I45" s="124">
        <v>12</v>
      </c>
    </row>
    <row r="46" spans="3:9" ht="15" customHeight="1">
      <c r="C46" s="195" t="s">
        <v>330</v>
      </c>
      <c r="D46" s="195"/>
      <c r="E46" s="195"/>
      <c r="F46" s="195"/>
      <c r="G46" s="196" t="s">
        <v>528</v>
      </c>
      <c r="H46" s="196"/>
      <c r="I46" s="123">
        <v>3220</v>
      </c>
    </row>
    <row r="47" spans="3:9" ht="15" customHeight="1">
      <c r="C47" s="195" t="s">
        <v>331</v>
      </c>
      <c r="D47" s="195"/>
      <c r="E47" s="195"/>
      <c r="F47" s="195"/>
      <c r="G47" s="196" t="s">
        <v>332</v>
      </c>
      <c r="H47" s="196"/>
      <c r="I47" s="123">
        <v>9810</v>
      </c>
    </row>
    <row r="48" spans="3:9" ht="15" customHeight="1">
      <c r="C48" s="195" t="s">
        <v>637</v>
      </c>
      <c r="D48" s="195"/>
      <c r="E48" s="195"/>
      <c r="F48" s="195"/>
      <c r="G48" s="196" t="s">
        <v>643</v>
      </c>
      <c r="H48" s="196"/>
      <c r="I48" s="123">
        <v>1370</v>
      </c>
    </row>
    <row r="49" spans="3:9" ht="15" customHeight="1">
      <c r="C49" s="195" t="s">
        <v>638</v>
      </c>
      <c r="D49" s="195"/>
      <c r="E49" s="195"/>
      <c r="F49" s="195"/>
      <c r="G49" s="196" t="s">
        <v>644</v>
      </c>
      <c r="H49" s="196"/>
      <c r="I49" s="123">
        <v>1340</v>
      </c>
    </row>
    <row r="50" spans="3:9" ht="15" customHeight="1">
      <c r="C50" s="195" t="s">
        <v>333</v>
      </c>
      <c r="D50" s="195"/>
      <c r="E50" s="195"/>
      <c r="F50" s="195"/>
      <c r="G50" s="196" t="s">
        <v>334</v>
      </c>
      <c r="H50" s="196"/>
      <c r="I50" s="124">
        <v>693</v>
      </c>
    </row>
    <row r="51" spans="3:9" ht="15" customHeight="1">
      <c r="C51" s="195" t="s">
        <v>639</v>
      </c>
      <c r="D51" s="195"/>
      <c r="E51" s="195"/>
      <c r="F51" s="195"/>
      <c r="G51" s="196" t="s">
        <v>645</v>
      </c>
      <c r="H51" s="196"/>
      <c r="I51" s="124">
        <v>1030</v>
      </c>
    </row>
    <row r="52" spans="3:9" ht="15" customHeight="1">
      <c r="C52" s="195" t="s">
        <v>640</v>
      </c>
      <c r="D52" s="195"/>
      <c r="E52" s="195"/>
      <c r="F52" s="195"/>
      <c r="G52" s="196" t="s">
        <v>646</v>
      </c>
      <c r="H52" s="196"/>
      <c r="I52" s="124">
        <v>794</v>
      </c>
    </row>
    <row r="53" spans="3:9" ht="15" customHeight="1">
      <c r="C53" s="195" t="s">
        <v>335</v>
      </c>
      <c r="D53" s="195"/>
      <c r="E53" s="195"/>
      <c r="F53" s="195"/>
      <c r="G53" s="196" t="s">
        <v>336</v>
      </c>
      <c r="H53" s="196"/>
      <c r="I53" s="123">
        <v>1640</v>
      </c>
    </row>
  </sheetData>
  <sheetProtection formatCells="0"/>
  <mergeCells count="63">
    <mergeCell ref="D4:D5"/>
    <mergeCell ref="G4:G5"/>
    <mergeCell ref="J4:J5"/>
    <mergeCell ref="E4:E5"/>
    <mergeCell ref="H4:H5"/>
    <mergeCell ref="I4:I5"/>
    <mergeCell ref="F4:F5"/>
    <mergeCell ref="A6:A7"/>
    <mergeCell ref="B6:B7"/>
    <mergeCell ref="H6:H7"/>
    <mergeCell ref="I6:I7"/>
    <mergeCell ref="J6:J7"/>
    <mergeCell ref="A15:A18"/>
    <mergeCell ref="B15:B16"/>
    <mergeCell ref="H15:H16"/>
    <mergeCell ref="I15:I16"/>
    <mergeCell ref="J15:J16"/>
    <mergeCell ref="B17:B18"/>
    <mergeCell ref="H17:H18"/>
    <mergeCell ref="I17:I18"/>
    <mergeCell ref="J17:J18"/>
    <mergeCell ref="A29:A30"/>
    <mergeCell ref="H29:H30"/>
    <mergeCell ref="I29:I30"/>
    <mergeCell ref="J29:J30"/>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2:F42"/>
    <mergeCell ref="G42:H42"/>
    <mergeCell ref="C43:F43"/>
    <mergeCell ref="G43:H43"/>
    <mergeCell ref="C44:F44"/>
    <mergeCell ref="G44:H44"/>
    <mergeCell ref="C48:F48"/>
    <mergeCell ref="G48:H48"/>
    <mergeCell ref="C46:F46"/>
    <mergeCell ref="G46:H46"/>
    <mergeCell ref="C47:F47"/>
    <mergeCell ref="G47:H47"/>
    <mergeCell ref="G45:H45"/>
    <mergeCell ref="C45:F45"/>
    <mergeCell ref="C49:F49"/>
    <mergeCell ref="C50:F50"/>
    <mergeCell ref="C51:F51"/>
    <mergeCell ref="C52:F52"/>
    <mergeCell ref="C53:F53"/>
    <mergeCell ref="G49:H49"/>
    <mergeCell ref="G50:H50"/>
    <mergeCell ref="G51:H51"/>
    <mergeCell ref="G52:H52"/>
    <mergeCell ref="G53:H53"/>
  </mergeCell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landscape" paperSize="9" scale="66" r:id="rId1"/>
  <headerFooter alignWithMargins="0">
    <oddFooter>&amp;C&amp;P / &amp;N ページ</oddFooter>
  </headerFooter>
</worksheet>
</file>

<file path=xl/worksheets/sheet11.xml><?xml version="1.0" encoding="utf-8"?>
<worksheet xmlns="http://schemas.openxmlformats.org/spreadsheetml/2006/main" xmlns:r="http://schemas.openxmlformats.org/officeDocument/2006/relationships">
  <sheetPr>
    <tabColor indexed="42"/>
    <pageSetUpPr fitToPage="1"/>
  </sheetPr>
  <dimension ref="A1:K53"/>
  <sheetViews>
    <sheetView zoomScale="85" zoomScaleNormal="85" zoomScalePageLayoutView="0" workbookViewId="0" topLeftCell="A1">
      <pane ySplit="5" topLeftCell="A15" activePane="bottomLeft" state="frozen"/>
      <selection pane="topLeft" activeCell="D2" sqref="D2"/>
      <selection pane="bottomLeft" activeCell="K53" sqref="A1:K53"/>
    </sheetView>
  </sheetViews>
  <sheetFormatPr defaultColWidth="9.00390625" defaultRowHeight="15" customHeight="1"/>
  <cols>
    <col min="1" max="1" width="48.00390625" style="2" customWidth="1"/>
    <col min="2" max="2" width="26.25390625" style="2" customWidth="1"/>
    <col min="3" max="3" width="28.37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1" width="6.25390625" style="2" customWidth="1"/>
    <col min="12" max="16384" width="9.00390625" style="2" customWidth="1"/>
  </cols>
  <sheetData>
    <row r="1" spans="1:2" ht="14.25">
      <c r="A1" s="1" t="s">
        <v>632</v>
      </c>
      <c r="B1" s="3"/>
    </row>
    <row r="2" spans="1:8" ht="15" customHeight="1">
      <c r="A2" s="1" t="s">
        <v>600</v>
      </c>
      <c r="B2" s="3"/>
      <c r="H2" s="131" t="s">
        <v>450</v>
      </c>
    </row>
    <row r="3" spans="4:10" s="3" customFormat="1" ht="15" customHeight="1">
      <c r="D3" s="6"/>
      <c r="F3" s="6"/>
      <c r="G3" s="6"/>
      <c r="H3" s="6"/>
      <c r="I3" s="132" t="s">
        <v>451</v>
      </c>
      <c r="J3" s="6"/>
    </row>
    <row r="4" spans="1:10" ht="15" customHeight="1">
      <c r="A4" s="5" t="s">
        <v>601</v>
      </c>
      <c r="B4" s="7"/>
      <c r="C4" s="5"/>
      <c r="D4" s="180" t="s">
        <v>453</v>
      </c>
      <c r="E4" s="184" t="s">
        <v>454</v>
      </c>
      <c r="F4" s="178" t="s">
        <v>455</v>
      </c>
      <c r="G4" s="216" t="s">
        <v>456</v>
      </c>
      <c r="H4" s="183" t="s">
        <v>457</v>
      </c>
      <c r="I4" s="183" t="s">
        <v>458</v>
      </c>
      <c r="J4" s="183" t="s">
        <v>459</v>
      </c>
    </row>
    <row r="5" spans="1:10" ht="15" customHeight="1">
      <c r="A5" s="5" t="s">
        <v>460</v>
      </c>
      <c r="B5" s="7" t="s">
        <v>452</v>
      </c>
      <c r="C5" s="8" t="s">
        <v>452</v>
      </c>
      <c r="D5" s="180"/>
      <c r="E5" s="184"/>
      <c r="F5" s="179"/>
      <c r="G5" s="217"/>
      <c r="H5" s="180"/>
      <c r="I5" s="180"/>
      <c r="J5" s="180"/>
    </row>
    <row r="6" spans="1:10" s="10" customFormat="1" ht="15" customHeight="1">
      <c r="A6" s="187" t="s">
        <v>278</v>
      </c>
      <c r="B6" s="190"/>
      <c r="C6" s="65" t="s">
        <v>279</v>
      </c>
      <c r="D6" s="20"/>
      <c r="E6" s="9" t="s">
        <v>490</v>
      </c>
      <c r="F6" s="21"/>
      <c r="G6" s="32">
        <v>19</v>
      </c>
      <c r="H6" s="210">
        <f>D6*G6-D7*G7</f>
        <v>0</v>
      </c>
      <c r="I6" s="212">
        <v>14800</v>
      </c>
      <c r="J6" s="206">
        <f>IF(ISERROR(H6*I6),"",ROUND(H6*I6,1))</f>
        <v>0</v>
      </c>
    </row>
    <row r="7" spans="1:10" s="10" customFormat="1" ht="30" customHeight="1">
      <c r="A7" s="192"/>
      <c r="B7" s="191"/>
      <c r="C7" s="65" t="s">
        <v>280</v>
      </c>
      <c r="D7" s="20"/>
      <c r="E7" s="9" t="s">
        <v>490</v>
      </c>
      <c r="F7" s="21"/>
      <c r="G7" s="21">
        <v>1000</v>
      </c>
      <c r="H7" s="211"/>
      <c r="I7" s="213"/>
      <c r="J7" s="207"/>
    </row>
    <row r="8" spans="1:10" s="10" customFormat="1" ht="15" customHeight="1">
      <c r="A8" s="93" t="s">
        <v>281</v>
      </c>
      <c r="B8" s="97"/>
      <c r="C8" s="65" t="s">
        <v>282</v>
      </c>
      <c r="D8" s="20"/>
      <c r="E8" s="9" t="s">
        <v>490</v>
      </c>
      <c r="F8" s="21"/>
      <c r="G8" s="90">
        <v>4.9</v>
      </c>
      <c r="H8" s="22">
        <f aca="true" t="shared" si="0" ref="H8:H14">IF(ISERROR(D8*G8),"",ROUND(D8*G8,1))</f>
        <v>0</v>
      </c>
      <c r="I8" s="113"/>
      <c r="J8" s="22">
        <f aca="true" t="shared" si="1" ref="J8:J15">IF(ISERROR(H8*I8),"",ROUND(H8*I8,1))</f>
        <v>0</v>
      </c>
    </row>
    <row r="9" spans="1:10" s="10" customFormat="1" ht="15" customHeight="1">
      <c r="A9" s="81" t="s">
        <v>283</v>
      </c>
      <c r="B9" s="110" t="s">
        <v>284</v>
      </c>
      <c r="C9" s="65" t="s">
        <v>285</v>
      </c>
      <c r="D9" s="20"/>
      <c r="E9" s="9" t="s">
        <v>490</v>
      </c>
      <c r="F9" s="21"/>
      <c r="G9" s="90">
        <v>0.5</v>
      </c>
      <c r="H9" s="22">
        <f t="shared" si="0"/>
        <v>0</v>
      </c>
      <c r="I9" s="113"/>
      <c r="J9" s="22">
        <f t="shared" si="1"/>
        <v>0</v>
      </c>
    </row>
    <row r="10" spans="1:10" s="10" customFormat="1" ht="15" customHeight="1">
      <c r="A10" s="84"/>
      <c r="B10" s="110" t="s">
        <v>286</v>
      </c>
      <c r="C10" s="65" t="s">
        <v>285</v>
      </c>
      <c r="D10" s="20"/>
      <c r="E10" s="9" t="s">
        <v>490</v>
      </c>
      <c r="F10" s="21"/>
      <c r="G10" s="90">
        <v>1.9</v>
      </c>
      <c r="H10" s="22">
        <f t="shared" si="0"/>
        <v>0</v>
      </c>
      <c r="I10" s="113"/>
      <c r="J10" s="22">
        <f t="shared" si="1"/>
        <v>0</v>
      </c>
    </row>
    <row r="11" spans="1:10" s="10" customFormat="1" ht="29.25" customHeight="1">
      <c r="A11" s="84"/>
      <c r="B11" s="114" t="s">
        <v>287</v>
      </c>
      <c r="C11" s="65" t="s">
        <v>285</v>
      </c>
      <c r="D11" s="20"/>
      <c r="E11" s="9" t="s">
        <v>490</v>
      </c>
      <c r="F11" s="21"/>
      <c r="G11" s="90">
        <v>2</v>
      </c>
      <c r="H11" s="22">
        <f t="shared" si="0"/>
        <v>0</v>
      </c>
      <c r="I11" s="113"/>
      <c r="J11" s="22">
        <f t="shared" si="1"/>
        <v>0</v>
      </c>
    </row>
    <row r="12" spans="1:10" s="10" customFormat="1" ht="15" customHeight="1">
      <c r="A12" s="84"/>
      <c r="B12" s="110" t="s">
        <v>288</v>
      </c>
      <c r="C12" s="115" t="s">
        <v>289</v>
      </c>
      <c r="D12" s="20"/>
      <c r="E12" s="71" t="s">
        <v>290</v>
      </c>
      <c r="F12" s="21"/>
      <c r="G12" s="90">
        <v>0.00065</v>
      </c>
      <c r="H12" s="22">
        <f t="shared" si="0"/>
        <v>0</v>
      </c>
      <c r="I12" s="113"/>
      <c r="J12" s="22">
        <f t="shared" si="1"/>
        <v>0</v>
      </c>
    </row>
    <row r="13" spans="1:10" s="10" customFormat="1" ht="15" customHeight="1">
      <c r="A13" s="84"/>
      <c r="B13" s="106" t="s">
        <v>291</v>
      </c>
      <c r="C13" s="116" t="s">
        <v>289</v>
      </c>
      <c r="D13" s="20"/>
      <c r="E13" s="71" t="s">
        <v>290</v>
      </c>
      <c r="F13" s="21"/>
      <c r="G13" s="90">
        <v>0.0025</v>
      </c>
      <c r="H13" s="22">
        <f t="shared" si="0"/>
        <v>0</v>
      </c>
      <c r="I13" s="113"/>
      <c r="J13" s="22">
        <f t="shared" si="1"/>
        <v>0</v>
      </c>
    </row>
    <row r="14" spans="1:10" s="10" customFormat="1" ht="30" customHeight="1">
      <c r="A14" s="93" t="s">
        <v>292</v>
      </c>
      <c r="B14" s="114" t="s">
        <v>287</v>
      </c>
      <c r="C14" s="65" t="s">
        <v>293</v>
      </c>
      <c r="D14" s="20"/>
      <c r="E14" s="9" t="s">
        <v>490</v>
      </c>
      <c r="F14" s="21"/>
      <c r="G14" s="90">
        <v>17</v>
      </c>
      <c r="H14" s="22">
        <f t="shared" si="0"/>
        <v>0</v>
      </c>
      <c r="I14" s="113"/>
      <c r="J14" s="22">
        <f t="shared" si="1"/>
        <v>0</v>
      </c>
    </row>
    <row r="15" spans="1:10" s="10" customFormat="1" ht="15" customHeight="1">
      <c r="A15" s="187" t="s">
        <v>294</v>
      </c>
      <c r="B15" s="214" t="s">
        <v>287</v>
      </c>
      <c r="C15" s="65" t="s">
        <v>295</v>
      </c>
      <c r="D15" s="20"/>
      <c r="E15" s="9" t="s">
        <v>490</v>
      </c>
      <c r="F15" s="21"/>
      <c r="G15" s="90">
        <v>1000</v>
      </c>
      <c r="H15" s="202">
        <f>D15*G15+D16*G16</f>
        <v>0</v>
      </c>
      <c r="I15" s="204"/>
      <c r="J15" s="206">
        <f t="shared" si="1"/>
        <v>0</v>
      </c>
    </row>
    <row r="16" spans="1:10" s="10" customFormat="1" ht="15" customHeight="1">
      <c r="A16" s="188"/>
      <c r="B16" s="215"/>
      <c r="C16" s="65" t="s">
        <v>602</v>
      </c>
      <c r="D16" s="20"/>
      <c r="E16" s="9" t="s">
        <v>490</v>
      </c>
      <c r="F16" s="21"/>
      <c r="G16" s="90">
        <v>10</v>
      </c>
      <c r="H16" s="203"/>
      <c r="I16" s="205"/>
      <c r="J16" s="207"/>
    </row>
    <row r="17" spans="1:10" s="10" customFormat="1" ht="15" customHeight="1">
      <c r="A17" s="188"/>
      <c r="B17" s="193" t="s">
        <v>288</v>
      </c>
      <c r="C17" s="65" t="s">
        <v>603</v>
      </c>
      <c r="D17" s="20"/>
      <c r="E17" s="9" t="s">
        <v>490</v>
      </c>
      <c r="F17" s="21"/>
      <c r="G17" s="90">
        <v>1000</v>
      </c>
      <c r="H17" s="202">
        <f>D17*G17+D18*G18</f>
        <v>0</v>
      </c>
      <c r="I17" s="204"/>
      <c r="J17" s="206">
        <f>IF(ISERROR(H17*I17),"",ROUND(H17*I17,1))</f>
        <v>0</v>
      </c>
    </row>
    <row r="18" spans="1:10" s="10" customFormat="1" ht="15" customHeight="1">
      <c r="A18" s="192"/>
      <c r="B18" s="194"/>
      <c r="C18" s="65" t="s">
        <v>604</v>
      </c>
      <c r="D18" s="20"/>
      <c r="E18" s="71" t="s">
        <v>290</v>
      </c>
      <c r="F18" s="21"/>
      <c r="G18" s="90">
        <v>0.0011</v>
      </c>
      <c r="H18" s="203"/>
      <c r="I18" s="205"/>
      <c r="J18" s="207"/>
    </row>
    <row r="19" spans="1:10" s="10" customFormat="1" ht="15" customHeight="1">
      <c r="A19" s="81" t="s">
        <v>297</v>
      </c>
      <c r="B19" s="110" t="s">
        <v>298</v>
      </c>
      <c r="C19" s="65" t="s">
        <v>295</v>
      </c>
      <c r="D19" s="20"/>
      <c r="E19" s="9" t="s">
        <v>490</v>
      </c>
      <c r="F19" s="21"/>
      <c r="G19" s="90">
        <v>1000</v>
      </c>
      <c r="H19" s="22">
        <f aca="true" t="shared" si="2" ref="H19:H28">IF(ISERROR(D19*G19),"",ROUND(D19*G19,1))</f>
        <v>0</v>
      </c>
      <c r="I19" s="113"/>
      <c r="J19" s="22">
        <f aca="true" t="shared" si="3" ref="J19:J29">IF(ISERROR(H19*I19),"",ROUND(H19*I19,1))</f>
        <v>0</v>
      </c>
    </row>
    <row r="20" spans="1:10" s="10" customFormat="1" ht="15" customHeight="1">
      <c r="A20" s="84"/>
      <c r="B20" s="110" t="s">
        <v>286</v>
      </c>
      <c r="C20" s="65" t="s">
        <v>295</v>
      </c>
      <c r="D20" s="20"/>
      <c r="E20" s="9" t="s">
        <v>490</v>
      </c>
      <c r="F20" s="21"/>
      <c r="G20" s="90">
        <v>1000</v>
      </c>
      <c r="H20" s="22">
        <f t="shared" si="2"/>
        <v>0</v>
      </c>
      <c r="I20" s="113"/>
      <c r="J20" s="22">
        <f t="shared" si="3"/>
        <v>0</v>
      </c>
    </row>
    <row r="21" spans="1:10" s="10" customFormat="1" ht="30.75" customHeight="1">
      <c r="A21" s="84"/>
      <c r="B21" s="114" t="s">
        <v>287</v>
      </c>
      <c r="C21" s="65" t="s">
        <v>295</v>
      </c>
      <c r="D21" s="20"/>
      <c r="E21" s="9" t="s">
        <v>490</v>
      </c>
      <c r="F21" s="21"/>
      <c r="G21" s="90">
        <v>1000</v>
      </c>
      <c r="H21" s="22">
        <f t="shared" si="2"/>
        <v>0</v>
      </c>
      <c r="I21" s="113"/>
      <c r="J21" s="22">
        <f t="shared" si="3"/>
        <v>0</v>
      </c>
    </row>
    <row r="22" spans="1:10" s="10" customFormat="1" ht="15" customHeight="1">
      <c r="A22" s="99"/>
      <c r="B22" s="106" t="s">
        <v>288</v>
      </c>
      <c r="C22" s="117" t="s">
        <v>295</v>
      </c>
      <c r="D22" s="20"/>
      <c r="E22" s="9" t="s">
        <v>490</v>
      </c>
      <c r="F22" s="21"/>
      <c r="G22" s="90">
        <v>1000</v>
      </c>
      <c r="H22" s="22">
        <f t="shared" si="2"/>
        <v>0</v>
      </c>
      <c r="I22" s="113"/>
      <c r="J22" s="22">
        <f t="shared" si="3"/>
        <v>0</v>
      </c>
    </row>
    <row r="23" spans="1:10" s="10" customFormat="1" ht="15" customHeight="1">
      <c r="A23" s="81" t="s">
        <v>299</v>
      </c>
      <c r="B23" s="110"/>
      <c r="C23" s="118" t="s">
        <v>300</v>
      </c>
      <c r="D23" s="20"/>
      <c r="E23" s="9" t="s">
        <v>490</v>
      </c>
      <c r="F23" s="21"/>
      <c r="G23" s="90">
        <v>1000</v>
      </c>
      <c r="H23" s="22">
        <f t="shared" si="2"/>
        <v>0</v>
      </c>
      <c r="I23" s="113"/>
      <c r="J23" s="22">
        <f t="shared" si="3"/>
        <v>0</v>
      </c>
    </row>
    <row r="24" spans="1:10" s="10" customFormat="1" ht="30" customHeight="1">
      <c r="A24" s="84"/>
      <c r="B24" s="119"/>
      <c r="C24" s="65" t="s">
        <v>605</v>
      </c>
      <c r="D24" s="20"/>
      <c r="E24" s="9" t="s">
        <v>490</v>
      </c>
      <c r="F24" s="21"/>
      <c r="G24" s="90">
        <v>250</v>
      </c>
      <c r="H24" s="22">
        <f t="shared" si="2"/>
        <v>0</v>
      </c>
      <c r="I24" s="113"/>
      <c r="J24" s="22">
        <f t="shared" si="3"/>
        <v>0</v>
      </c>
    </row>
    <row r="25" spans="1:10" s="10" customFormat="1" ht="15" customHeight="1">
      <c r="A25" s="99"/>
      <c r="B25" s="119"/>
      <c r="C25" s="65" t="s">
        <v>606</v>
      </c>
      <c r="D25" s="20"/>
      <c r="E25" s="9" t="s">
        <v>490</v>
      </c>
      <c r="F25" s="21"/>
      <c r="G25" s="90">
        <v>100</v>
      </c>
      <c r="H25" s="22">
        <f t="shared" si="2"/>
        <v>0</v>
      </c>
      <c r="I25" s="113"/>
      <c r="J25" s="22">
        <f t="shared" si="3"/>
        <v>0</v>
      </c>
    </row>
    <row r="26" spans="1:10" s="10" customFormat="1" ht="15" customHeight="1">
      <c r="A26" s="81" t="s">
        <v>301</v>
      </c>
      <c r="B26" s="110"/>
      <c r="C26" s="65" t="s">
        <v>302</v>
      </c>
      <c r="D26" s="20"/>
      <c r="E26" s="9" t="s">
        <v>490</v>
      </c>
      <c r="F26" s="21"/>
      <c r="G26" s="90">
        <v>28</v>
      </c>
      <c r="H26" s="22">
        <f t="shared" si="2"/>
        <v>0</v>
      </c>
      <c r="I26" s="113"/>
      <c r="J26" s="22">
        <f t="shared" si="3"/>
        <v>0</v>
      </c>
    </row>
    <row r="27" spans="1:10" s="10" customFormat="1" ht="15" customHeight="1">
      <c r="A27" s="99"/>
      <c r="B27" s="107"/>
      <c r="C27" s="65" t="s">
        <v>303</v>
      </c>
      <c r="D27" s="20"/>
      <c r="E27" s="9" t="s">
        <v>490</v>
      </c>
      <c r="F27" s="21"/>
      <c r="G27" s="90">
        <v>0.02</v>
      </c>
      <c r="H27" s="22">
        <f t="shared" si="2"/>
        <v>0</v>
      </c>
      <c r="I27" s="113"/>
      <c r="J27" s="22">
        <f t="shared" si="3"/>
        <v>0</v>
      </c>
    </row>
    <row r="28" spans="1:10" s="10" customFormat="1" ht="15" customHeight="1">
      <c r="A28" s="93" t="s">
        <v>304</v>
      </c>
      <c r="B28" s="110"/>
      <c r="C28" s="71" t="s">
        <v>305</v>
      </c>
      <c r="D28" s="20"/>
      <c r="E28" s="9" t="s">
        <v>490</v>
      </c>
      <c r="F28" s="21"/>
      <c r="G28" s="90">
        <v>1000</v>
      </c>
      <c r="H28" s="22">
        <f t="shared" si="2"/>
        <v>0</v>
      </c>
      <c r="I28" s="113"/>
      <c r="J28" s="22">
        <f t="shared" si="3"/>
        <v>0</v>
      </c>
    </row>
    <row r="29" spans="1:10" s="10" customFormat="1" ht="15" customHeight="1">
      <c r="A29" s="208" t="s">
        <v>306</v>
      </c>
      <c r="B29" s="110"/>
      <c r="C29" s="71" t="s">
        <v>307</v>
      </c>
      <c r="D29" s="20"/>
      <c r="E29" s="9" t="s">
        <v>490</v>
      </c>
      <c r="F29" s="21"/>
      <c r="G29" s="90">
        <v>300</v>
      </c>
      <c r="H29" s="210">
        <f>D29*G29-D30*G30</f>
        <v>0</v>
      </c>
      <c r="I29" s="204"/>
      <c r="J29" s="206">
        <f t="shared" si="3"/>
        <v>0</v>
      </c>
    </row>
    <row r="30" spans="1:10" s="10" customFormat="1" ht="15" customHeight="1">
      <c r="A30" s="209"/>
      <c r="B30" s="107"/>
      <c r="C30" s="71" t="s">
        <v>308</v>
      </c>
      <c r="D30" s="20"/>
      <c r="E30" s="9" t="s">
        <v>490</v>
      </c>
      <c r="F30" s="21"/>
      <c r="G30" s="90">
        <v>1000</v>
      </c>
      <c r="H30" s="211"/>
      <c r="I30" s="205"/>
      <c r="J30" s="207"/>
    </row>
    <row r="31" spans="1:10" s="10" customFormat="1" ht="15" customHeight="1">
      <c r="A31" s="99" t="s">
        <v>309</v>
      </c>
      <c r="B31" s="107"/>
      <c r="C31" s="120" t="s">
        <v>310</v>
      </c>
      <c r="D31" s="20"/>
      <c r="E31" s="9" t="s">
        <v>490</v>
      </c>
      <c r="F31" s="21"/>
      <c r="G31" s="90">
        <v>1000</v>
      </c>
      <c r="H31" s="22">
        <f>IF(ISERROR(D31*G31),"",ROUND(D31*G31,1))</f>
        <v>0</v>
      </c>
      <c r="I31" s="113"/>
      <c r="J31" s="22">
        <f>IF(ISERROR(H31*I31),"",ROUND(H31*I31,1))</f>
        <v>0</v>
      </c>
    </row>
    <row r="32" spans="7:11" ht="15" customHeight="1">
      <c r="G32" s="11" t="s">
        <v>462</v>
      </c>
      <c r="H32" s="100">
        <f>SUM(H6:H31)</f>
        <v>0</v>
      </c>
      <c r="I32" s="121" t="s">
        <v>311</v>
      </c>
      <c r="J32" s="100">
        <f>SUM(J6:J31)</f>
        <v>0</v>
      </c>
      <c r="K32" s="80" t="s">
        <v>117</v>
      </c>
    </row>
    <row r="34" spans="3:9" ht="15" customHeight="1">
      <c r="C34" s="122" t="s">
        <v>313</v>
      </c>
      <c r="I34" s="2" t="s">
        <v>314</v>
      </c>
    </row>
    <row r="35" spans="3:9" ht="15" customHeight="1">
      <c r="C35" s="195" t="s">
        <v>315</v>
      </c>
      <c r="D35" s="195"/>
      <c r="E35" s="195"/>
      <c r="F35" s="195"/>
      <c r="G35" s="196" t="s">
        <v>526</v>
      </c>
      <c r="H35" s="196"/>
      <c r="I35" s="123">
        <v>14800</v>
      </c>
    </row>
    <row r="36" spans="3:9" ht="15" customHeight="1">
      <c r="C36" s="195" t="s">
        <v>641</v>
      </c>
      <c r="D36" s="195"/>
      <c r="E36" s="195"/>
      <c r="F36" s="195"/>
      <c r="G36" s="196" t="s">
        <v>316</v>
      </c>
      <c r="H36" s="196"/>
      <c r="I36" s="124">
        <v>675</v>
      </c>
    </row>
    <row r="37" spans="3:9" ht="15" customHeight="1">
      <c r="C37" s="195" t="s">
        <v>317</v>
      </c>
      <c r="D37" s="195"/>
      <c r="E37" s="195"/>
      <c r="F37" s="195"/>
      <c r="G37" s="196" t="s">
        <v>318</v>
      </c>
      <c r="H37" s="196"/>
      <c r="I37" s="124">
        <v>92</v>
      </c>
    </row>
    <row r="38" spans="3:9" ht="15" customHeight="1">
      <c r="C38" s="195" t="s">
        <v>319</v>
      </c>
      <c r="D38" s="195"/>
      <c r="E38" s="195"/>
      <c r="F38" s="195"/>
      <c r="G38" s="196" t="s">
        <v>320</v>
      </c>
      <c r="H38" s="196"/>
      <c r="I38" s="123">
        <v>3500</v>
      </c>
    </row>
    <row r="39" spans="3:9" ht="15" customHeight="1">
      <c r="C39" s="195" t="s">
        <v>321</v>
      </c>
      <c r="D39" s="195"/>
      <c r="E39" s="195"/>
      <c r="F39" s="195"/>
      <c r="G39" s="196" t="s">
        <v>322</v>
      </c>
      <c r="H39" s="196"/>
      <c r="I39" s="123">
        <v>1100</v>
      </c>
    </row>
    <row r="40" spans="3:9" ht="15" customHeight="1">
      <c r="C40" s="195" t="s">
        <v>323</v>
      </c>
      <c r="D40" s="195"/>
      <c r="E40" s="195"/>
      <c r="F40" s="195"/>
      <c r="G40" s="196" t="s">
        <v>527</v>
      </c>
      <c r="H40" s="196"/>
      <c r="I40" s="123">
        <v>1430</v>
      </c>
    </row>
    <row r="41" spans="3:9" ht="15" customHeight="1">
      <c r="C41" s="195" t="s">
        <v>324</v>
      </c>
      <c r="D41" s="195"/>
      <c r="E41" s="195"/>
      <c r="F41" s="195"/>
      <c r="G41" s="196" t="s">
        <v>325</v>
      </c>
      <c r="H41" s="196"/>
      <c r="I41" s="124">
        <v>353</v>
      </c>
    </row>
    <row r="42" spans="3:9" ht="15" customHeight="1">
      <c r="C42" s="195" t="s">
        <v>326</v>
      </c>
      <c r="D42" s="195"/>
      <c r="E42" s="195"/>
      <c r="F42" s="195"/>
      <c r="G42" s="196" t="s">
        <v>327</v>
      </c>
      <c r="H42" s="196"/>
      <c r="I42" s="123">
        <v>4470</v>
      </c>
    </row>
    <row r="43" spans="3:9" ht="15" customHeight="1">
      <c r="C43" s="195" t="s">
        <v>636</v>
      </c>
      <c r="D43" s="195"/>
      <c r="E43" s="195"/>
      <c r="F43" s="195"/>
      <c r="G43" s="196" t="s">
        <v>642</v>
      </c>
      <c r="H43" s="196"/>
      <c r="I43" s="123">
        <v>53</v>
      </c>
    </row>
    <row r="44" spans="3:9" ht="15" customHeight="1">
      <c r="C44" s="195" t="s">
        <v>328</v>
      </c>
      <c r="D44" s="195"/>
      <c r="E44" s="195"/>
      <c r="F44" s="195"/>
      <c r="G44" s="196" t="s">
        <v>329</v>
      </c>
      <c r="H44" s="196"/>
      <c r="I44" s="124">
        <v>124</v>
      </c>
    </row>
    <row r="45" spans="3:9" ht="15" customHeight="1">
      <c r="C45" s="199" t="s">
        <v>670</v>
      </c>
      <c r="D45" s="200"/>
      <c r="E45" s="200"/>
      <c r="F45" s="201"/>
      <c r="G45" s="197" t="s">
        <v>671</v>
      </c>
      <c r="H45" s="198"/>
      <c r="I45" s="124">
        <v>12</v>
      </c>
    </row>
    <row r="46" spans="3:9" ht="15" customHeight="1">
      <c r="C46" s="195" t="s">
        <v>330</v>
      </c>
      <c r="D46" s="195"/>
      <c r="E46" s="195"/>
      <c r="F46" s="195"/>
      <c r="G46" s="196" t="s">
        <v>528</v>
      </c>
      <c r="H46" s="196"/>
      <c r="I46" s="123">
        <v>3220</v>
      </c>
    </row>
    <row r="47" spans="3:9" ht="15" customHeight="1">
      <c r="C47" s="195" t="s">
        <v>331</v>
      </c>
      <c r="D47" s="195"/>
      <c r="E47" s="195"/>
      <c r="F47" s="195"/>
      <c r="G47" s="196" t="s">
        <v>332</v>
      </c>
      <c r="H47" s="196"/>
      <c r="I47" s="123">
        <v>9810</v>
      </c>
    </row>
    <row r="48" spans="3:9" ht="15" customHeight="1">
      <c r="C48" s="195" t="s">
        <v>637</v>
      </c>
      <c r="D48" s="195"/>
      <c r="E48" s="195"/>
      <c r="F48" s="195"/>
      <c r="G48" s="196" t="s">
        <v>643</v>
      </c>
      <c r="H48" s="196"/>
      <c r="I48" s="123">
        <v>1370</v>
      </c>
    </row>
    <row r="49" spans="3:9" ht="15" customHeight="1">
      <c r="C49" s="195" t="s">
        <v>638</v>
      </c>
      <c r="D49" s="195"/>
      <c r="E49" s="195"/>
      <c r="F49" s="195"/>
      <c r="G49" s="196" t="s">
        <v>644</v>
      </c>
      <c r="H49" s="196"/>
      <c r="I49" s="123">
        <v>1340</v>
      </c>
    </row>
    <row r="50" spans="3:9" ht="15" customHeight="1">
      <c r="C50" s="195" t="s">
        <v>333</v>
      </c>
      <c r="D50" s="195"/>
      <c r="E50" s="195"/>
      <c r="F50" s="195"/>
      <c r="G50" s="196" t="s">
        <v>334</v>
      </c>
      <c r="H50" s="196"/>
      <c r="I50" s="124">
        <v>693</v>
      </c>
    </row>
    <row r="51" spans="3:9" ht="15" customHeight="1">
      <c r="C51" s="195" t="s">
        <v>639</v>
      </c>
      <c r="D51" s="195"/>
      <c r="E51" s="195"/>
      <c r="F51" s="195"/>
      <c r="G51" s="196" t="s">
        <v>645</v>
      </c>
      <c r="H51" s="196"/>
      <c r="I51" s="124">
        <v>1030</v>
      </c>
    </row>
    <row r="52" spans="3:9" ht="15" customHeight="1">
      <c r="C52" s="195" t="s">
        <v>640</v>
      </c>
      <c r="D52" s="195"/>
      <c r="E52" s="195"/>
      <c r="F52" s="195"/>
      <c r="G52" s="196" t="s">
        <v>646</v>
      </c>
      <c r="H52" s="196"/>
      <c r="I52" s="124">
        <v>794</v>
      </c>
    </row>
    <row r="53" spans="3:9" ht="15" customHeight="1">
      <c r="C53" s="195" t="s">
        <v>335</v>
      </c>
      <c r="D53" s="195"/>
      <c r="E53" s="195"/>
      <c r="F53" s="195"/>
      <c r="G53" s="196" t="s">
        <v>336</v>
      </c>
      <c r="H53" s="196"/>
      <c r="I53" s="123">
        <v>1640</v>
      </c>
    </row>
  </sheetData>
  <sheetProtection formatCells="0"/>
  <mergeCells count="63">
    <mergeCell ref="C48:F48"/>
    <mergeCell ref="G48:H48"/>
    <mergeCell ref="C46:F46"/>
    <mergeCell ref="G46:H46"/>
    <mergeCell ref="C47:F47"/>
    <mergeCell ref="G47:H47"/>
    <mergeCell ref="C43:F43"/>
    <mergeCell ref="G43:H43"/>
    <mergeCell ref="C44:F44"/>
    <mergeCell ref="G44:H44"/>
    <mergeCell ref="C41:F41"/>
    <mergeCell ref="G41:H41"/>
    <mergeCell ref="C42:F42"/>
    <mergeCell ref="G42:H42"/>
    <mergeCell ref="C40:F40"/>
    <mergeCell ref="G40:H40"/>
    <mergeCell ref="C37:F37"/>
    <mergeCell ref="G37:H37"/>
    <mergeCell ref="C38:F38"/>
    <mergeCell ref="G38:H38"/>
    <mergeCell ref="C36:F36"/>
    <mergeCell ref="G36:H36"/>
    <mergeCell ref="A29:A30"/>
    <mergeCell ref="H29:H30"/>
    <mergeCell ref="C39:F39"/>
    <mergeCell ref="G39:H39"/>
    <mergeCell ref="I15:I16"/>
    <mergeCell ref="J15:J16"/>
    <mergeCell ref="B17:B18"/>
    <mergeCell ref="H17:H18"/>
    <mergeCell ref="C35:F35"/>
    <mergeCell ref="G35:H35"/>
    <mergeCell ref="J17:J18"/>
    <mergeCell ref="A6:A7"/>
    <mergeCell ref="B6:B7"/>
    <mergeCell ref="H6:H7"/>
    <mergeCell ref="I6:I7"/>
    <mergeCell ref="I29:I30"/>
    <mergeCell ref="J29:J30"/>
    <mergeCell ref="J6:J7"/>
    <mergeCell ref="A15:A18"/>
    <mergeCell ref="B15:B16"/>
    <mergeCell ref="H15:H16"/>
    <mergeCell ref="C51:F51"/>
    <mergeCell ref="G51:H51"/>
    <mergeCell ref="D4:D5"/>
    <mergeCell ref="G4:G5"/>
    <mergeCell ref="J4:J5"/>
    <mergeCell ref="E4:E5"/>
    <mergeCell ref="H4:H5"/>
    <mergeCell ref="I4:I5"/>
    <mergeCell ref="F4:F5"/>
    <mergeCell ref="I17:I18"/>
    <mergeCell ref="G45:H45"/>
    <mergeCell ref="C45:F45"/>
    <mergeCell ref="C52:F52"/>
    <mergeCell ref="G52:H52"/>
    <mergeCell ref="C53:F53"/>
    <mergeCell ref="G53:H53"/>
    <mergeCell ref="C49:F49"/>
    <mergeCell ref="G49:H49"/>
    <mergeCell ref="C50:F50"/>
    <mergeCell ref="G50:H50"/>
  </mergeCell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landscape" paperSize="9" scale="66" r:id="rId1"/>
  <headerFooter alignWithMargins="0">
    <oddFooter>&amp;C&amp;P / &amp;N ページ</oddFooter>
  </headerFooter>
</worksheet>
</file>

<file path=xl/worksheets/sheet12.xml><?xml version="1.0" encoding="utf-8"?>
<worksheet xmlns="http://schemas.openxmlformats.org/spreadsheetml/2006/main" xmlns:r="http://schemas.openxmlformats.org/officeDocument/2006/relationships">
  <sheetPr>
    <tabColor indexed="45"/>
    <pageSetUpPr fitToPage="1"/>
  </sheetPr>
  <dimension ref="A1:K31"/>
  <sheetViews>
    <sheetView zoomScale="85" zoomScaleNormal="85" zoomScalePageLayoutView="0" workbookViewId="0" topLeftCell="A1">
      <pane ySplit="5" topLeftCell="A15" activePane="bottomLeft" state="frozen"/>
      <selection pane="topLeft" activeCell="C32" sqref="C32"/>
      <selection pane="bottomLeft" activeCell="I8" sqref="I8"/>
    </sheetView>
  </sheetViews>
  <sheetFormatPr defaultColWidth="9.00390625" defaultRowHeight="15" customHeight="1"/>
  <cols>
    <col min="1" max="1" width="55.375" style="2" customWidth="1"/>
    <col min="2" max="2" width="17.75390625" style="2" customWidth="1"/>
    <col min="3" max="3" width="23.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6384" width="9.00390625" style="2" customWidth="1"/>
  </cols>
  <sheetData>
    <row r="1" spans="1:2" ht="14.25">
      <c r="A1" s="1" t="s">
        <v>564</v>
      </c>
      <c r="B1" s="3"/>
    </row>
    <row r="2" spans="1:2" ht="15" customHeight="1">
      <c r="A2" s="1" t="s">
        <v>433</v>
      </c>
      <c r="B2" s="3"/>
    </row>
    <row r="3" spans="4:10" s="3" customFormat="1" ht="15" customHeight="1">
      <c r="D3" s="6"/>
      <c r="F3" s="6"/>
      <c r="G3" s="6"/>
      <c r="H3" s="6"/>
      <c r="I3" s="6"/>
      <c r="J3" s="6"/>
    </row>
    <row r="4" spans="1:10" ht="15" customHeight="1">
      <c r="A4" s="5" t="s">
        <v>546</v>
      </c>
      <c r="B4" s="7"/>
      <c r="C4" s="231" t="s">
        <v>463</v>
      </c>
      <c r="D4" s="180" t="s">
        <v>453</v>
      </c>
      <c r="E4" s="184" t="s">
        <v>454</v>
      </c>
      <c r="F4" s="178" t="s">
        <v>455</v>
      </c>
      <c r="G4" s="178" t="s">
        <v>456</v>
      </c>
      <c r="H4" s="183" t="s">
        <v>457</v>
      </c>
      <c r="I4" s="183" t="s">
        <v>458</v>
      </c>
      <c r="J4" s="183" t="s">
        <v>459</v>
      </c>
    </row>
    <row r="5" spans="1:10" ht="15" customHeight="1">
      <c r="A5" s="5" t="s">
        <v>460</v>
      </c>
      <c r="B5" s="7" t="s">
        <v>452</v>
      </c>
      <c r="C5" s="232"/>
      <c r="D5" s="180"/>
      <c r="E5" s="184"/>
      <c r="F5" s="179"/>
      <c r="G5" s="179"/>
      <c r="H5" s="180"/>
      <c r="I5" s="180"/>
      <c r="J5" s="180"/>
    </row>
    <row r="6" spans="1:10" s="10" customFormat="1" ht="15" customHeight="1">
      <c r="A6" s="81" t="s">
        <v>420</v>
      </c>
      <c r="B6" s="12" t="s">
        <v>531</v>
      </c>
      <c r="C6" s="13" t="s">
        <v>532</v>
      </c>
      <c r="D6" s="20"/>
      <c r="E6" s="9" t="s">
        <v>490</v>
      </c>
      <c r="F6" s="21"/>
      <c r="G6" s="21">
        <v>0.3</v>
      </c>
      <c r="H6" s="125">
        <f>D6*G6</f>
        <v>0</v>
      </c>
      <c r="I6" s="126">
        <v>7390</v>
      </c>
      <c r="J6" s="82">
        <f>IF(ISERROR(H6*I6),"",ROUND(H6*I6,1))</f>
        <v>0</v>
      </c>
    </row>
    <row r="7" spans="1:10" s="10" customFormat="1" ht="15" customHeight="1">
      <c r="A7" s="96"/>
      <c r="B7" s="12" t="s">
        <v>533</v>
      </c>
      <c r="C7" s="13" t="s">
        <v>532</v>
      </c>
      <c r="D7" s="20"/>
      <c r="E7" s="9" t="s">
        <v>490</v>
      </c>
      <c r="F7" s="21"/>
      <c r="G7" s="21">
        <v>0.03</v>
      </c>
      <c r="H7" s="125">
        <f>D7*G7</f>
        <v>0</v>
      </c>
      <c r="I7" s="126">
        <v>12200</v>
      </c>
      <c r="J7" s="82">
        <f aca="true" t="shared" si="0" ref="J7:J17">IF(ISERROR(H7*I7),"",ROUND(H7*I7,1))</f>
        <v>0</v>
      </c>
    </row>
    <row r="8" spans="1:10" s="10" customFormat="1" ht="15" customHeight="1">
      <c r="A8" s="93" t="s">
        <v>421</v>
      </c>
      <c r="B8" s="12" t="s">
        <v>529</v>
      </c>
      <c r="C8" s="13" t="s">
        <v>422</v>
      </c>
      <c r="D8" s="20"/>
      <c r="E8" s="9" t="s">
        <v>490</v>
      </c>
      <c r="F8" s="21"/>
      <c r="G8" s="21">
        <v>39</v>
      </c>
      <c r="H8" s="125">
        <f>D8*G8</f>
        <v>0</v>
      </c>
      <c r="I8" s="113"/>
      <c r="J8" s="82">
        <f t="shared" si="0"/>
        <v>0</v>
      </c>
    </row>
    <row r="9" spans="1:10" s="10" customFormat="1" ht="15" customHeight="1">
      <c r="A9" s="81" t="s">
        <v>337</v>
      </c>
      <c r="B9" s="226" t="s">
        <v>338</v>
      </c>
      <c r="C9" s="13" t="s">
        <v>339</v>
      </c>
      <c r="D9" s="20"/>
      <c r="E9" s="9" t="s">
        <v>490</v>
      </c>
      <c r="F9" s="21"/>
      <c r="G9" s="21">
        <v>800</v>
      </c>
      <c r="H9" s="222">
        <f>D9*G9-D10*G10</f>
        <v>0</v>
      </c>
      <c r="I9" s="224">
        <v>7390</v>
      </c>
      <c r="J9" s="206">
        <f t="shared" si="0"/>
        <v>0</v>
      </c>
    </row>
    <row r="10" spans="1:10" s="10" customFormat="1" ht="15" customHeight="1">
      <c r="A10" s="84"/>
      <c r="B10" s="227"/>
      <c r="C10" s="13" t="s">
        <v>340</v>
      </c>
      <c r="D10" s="20"/>
      <c r="E10" s="9" t="s">
        <v>490</v>
      </c>
      <c r="F10" s="21"/>
      <c r="G10" s="21">
        <v>1000</v>
      </c>
      <c r="H10" s="223"/>
      <c r="I10" s="225"/>
      <c r="J10" s="207"/>
    </row>
    <row r="11" spans="1:10" s="10" customFormat="1" ht="15" customHeight="1">
      <c r="A11" s="85"/>
      <c r="B11" s="226" t="s">
        <v>341</v>
      </c>
      <c r="C11" s="13" t="s">
        <v>423</v>
      </c>
      <c r="D11" s="20"/>
      <c r="E11" s="9" t="s">
        <v>490</v>
      </c>
      <c r="F11" s="21"/>
      <c r="G11" s="21">
        <v>700</v>
      </c>
      <c r="H11" s="222">
        <f>D11*G11-D12*G12</f>
        <v>0</v>
      </c>
      <c r="I11" s="224">
        <v>12200</v>
      </c>
      <c r="J11" s="206">
        <f t="shared" si="0"/>
        <v>0</v>
      </c>
    </row>
    <row r="12" spans="1:10" s="10" customFormat="1" ht="15" customHeight="1">
      <c r="A12" s="85"/>
      <c r="B12" s="230"/>
      <c r="C12" s="13" t="s">
        <v>424</v>
      </c>
      <c r="D12" s="20"/>
      <c r="E12" s="9" t="s">
        <v>490</v>
      </c>
      <c r="F12" s="21"/>
      <c r="G12" s="21">
        <v>1000</v>
      </c>
      <c r="H12" s="223"/>
      <c r="I12" s="225"/>
      <c r="J12" s="207"/>
    </row>
    <row r="13" spans="1:10" s="10" customFormat="1" ht="24.75" customHeight="1">
      <c r="A13" s="85"/>
      <c r="B13" s="227"/>
      <c r="C13" s="13" t="s">
        <v>342</v>
      </c>
      <c r="D13" s="20"/>
      <c r="E13" s="9" t="s">
        <v>490</v>
      </c>
      <c r="F13" s="21"/>
      <c r="G13" s="21">
        <v>1000</v>
      </c>
      <c r="H13" s="127">
        <f>D11*100-D13*G13</f>
        <v>0</v>
      </c>
      <c r="I13" s="126">
        <v>7390</v>
      </c>
      <c r="J13" s="82">
        <f t="shared" si="0"/>
        <v>0</v>
      </c>
    </row>
    <row r="14" spans="1:10" s="10" customFormat="1" ht="15" customHeight="1">
      <c r="A14" s="85"/>
      <c r="B14" s="219" t="s">
        <v>343</v>
      </c>
      <c r="C14" s="13" t="s">
        <v>425</v>
      </c>
      <c r="D14" s="20"/>
      <c r="E14" s="9" t="s">
        <v>490</v>
      </c>
      <c r="F14" s="21"/>
      <c r="G14" s="21">
        <v>400</v>
      </c>
      <c r="H14" s="222">
        <f>D14*G14-D15*G15</f>
        <v>0</v>
      </c>
      <c r="I14" s="224">
        <v>8830</v>
      </c>
      <c r="J14" s="206">
        <f t="shared" si="0"/>
        <v>0</v>
      </c>
    </row>
    <row r="15" spans="1:10" s="10" customFormat="1" ht="15" customHeight="1">
      <c r="A15" s="85"/>
      <c r="B15" s="220"/>
      <c r="C15" s="13" t="s">
        <v>426</v>
      </c>
      <c r="D15" s="20"/>
      <c r="E15" s="9" t="s">
        <v>490</v>
      </c>
      <c r="F15" s="21"/>
      <c r="G15" s="21">
        <v>1000</v>
      </c>
      <c r="H15" s="223"/>
      <c r="I15" s="225"/>
      <c r="J15" s="207"/>
    </row>
    <row r="16" spans="1:10" s="10" customFormat="1" ht="28.5" customHeight="1">
      <c r="A16" s="85"/>
      <c r="B16" s="221"/>
      <c r="C16" s="9" t="s">
        <v>344</v>
      </c>
      <c r="D16" s="20"/>
      <c r="E16" s="9" t="s">
        <v>490</v>
      </c>
      <c r="F16" s="21"/>
      <c r="G16" s="21">
        <v>1000</v>
      </c>
      <c r="H16" s="127">
        <f>D14*200-D16*G16</f>
        <v>0</v>
      </c>
      <c r="I16" s="126">
        <v>7390</v>
      </c>
      <c r="J16" s="82">
        <f t="shared" si="0"/>
        <v>0</v>
      </c>
    </row>
    <row r="17" spans="1:10" s="10" customFormat="1" ht="14.25" customHeight="1">
      <c r="A17" s="85"/>
      <c r="B17" s="226" t="s">
        <v>345</v>
      </c>
      <c r="C17" s="13" t="s">
        <v>339</v>
      </c>
      <c r="D17" s="20"/>
      <c r="E17" s="9" t="s">
        <v>490</v>
      </c>
      <c r="F17" s="21"/>
      <c r="G17" s="21">
        <v>300</v>
      </c>
      <c r="H17" s="228">
        <f>D17*G17-D18*G18</f>
        <v>0</v>
      </c>
      <c r="I17" s="224">
        <v>10300</v>
      </c>
      <c r="J17" s="206">
        <f t="shared" si="0"/>
        <v>0</v>
      </c>
    </row>
    <row r="18" spans="1:10" s="10" customFormat="1" ht="15" customHeight="1">
      <c r="A18" s="85"/>
      <c r="B18" s="227"/>
      <c r="C18" s="13" t="s">
        <v>340</v>
      </c>
      <c r="D18" s="20"/>
      <c r="E18" s="9" t="s">
        <v>490</v>
      </c>
      <c r="F18" s="21"/>
      <c r="G18" s="21">
        <v>1000</v>
      </c>
      <c r="H18" s="229"/>
      <c r="I18" s="225"/>
      <c r="J18" s="207"/>
    </row>
    <row r="19" spans="1:10" s="10" customFormat="1" ht="15" customHeight="1">
      <c r="A19" s="93" t="s">
        <v>346</v>
      </c>
      <c r="B19" s="97" t="s">
        <v>529</v>
      </c>
      <c r="C19" s="9" t="s">
        <v>347</v>
      </c>
      <c r="D19" s="20"/>
      <c r="E19" s="9" t="s">
        <v>490</v>
      </c>
      <c r="F19" s="21"/>
      <c r="G19" s="21">
        <v>1000</v>
      </c>
      <c r="H19" s="125">
        <f>D19*G19</f>
        <v>0</v>
      </c>
      <c r="I19" s="113"/>
      <c r="J19" s="82">
        <f>IF(ISERROR(H19*I19),"",ROUND(H19*I19,1))</f>
        <v>0</v>
      </c>
    </row>
    <row r="20" spans="7:11" ht="15" customHeight="1">
      <c r="G20" s="11" t="s">
        <v>462</v>
      </c>
      <c r="H20" s="23">
        <f>SUM(H6:H19)</f>
        <v>0</v>
      </c>
      <c r="I20" s="79" t="s">
        <v>116</v>
      </c>
      <c r="J20" s="23">
        <f>SUM(J6:J19)</f>
        <v>0</v>
      </c>
      <c r="K20" s="10" t="s">
        <v>117</v>
      </c>
    </row>
    <row r="22" spans="4:9" ht="15" customHeight="1">
      <c r="D22" s="122" t="s">
        <v>348</v>
      </c>
      <c r="I22" s="2" t="s">
        <v>314</v>
      </c>
    </row>
    <row r="23" spans="4:10" ht="15" customHeight="1">
      <c r="D23" s="199" t="s">
        <v>647</v>
      </c>
      <c r="E23" s="200"/>
      <c r="F23" s="200"/>
      <c r="G23" s="218" t="s">
        <v>531</v>
      </c>
      <c r="H23" s="218"/>
      <c r="I23" s="123">
        <v>7390</v>
      </c>
      <c r="J23" s="2"/>
    </row>
    <row r="24" spans="4:10" ht="15" customHeight="1">
      <c r="D24" s="199" t="s">
        <v>648</v>
      </c>
      <c r="E24" s="200"/>
      <c r="F24" s="200"/>
      <c r="G24" s="218" t="s">
        <v>533</v>
      </c>
      <c r="H24" s="218"/>
      <c r="I24" s="123">
        <v>12200</v>
      </c>
      <c r="J24" s="2"/>
    </row>
    <row r="25" spans="4:10" ht="15" customHeight="1">
      <c r="D25" s="199" t="s">
        <v>649</v>
      </c>
      <c r="E25" s="200"/>
      <c r="F25" s="200"/>
      <c r="G25" s="218" t="s">
        <v>535</v>
      </c>
      <c r="H25" s="218"/>
      <c r="I25" s="123">
        <v>8830</v>
      </c>
      <c r="J25" s="2"/>
    </row>
    <row r="26" spans="4:10" ht="15" customHeight="1">
      <c r="D26" s="199" t="s">
        <v>650</v>
      </c>
      <c r="E26" s="200"/>
      <c r="F26" s="200"/>
      <c r="G26" s="218"/>
      <c r="H26" s="218"/>
      <c r="I26" s="123">
        <v>17340</v>
      </c>
      <c r="J26" s="2"/>
    </row>
    <row r="27" spans="4:10" ht="15" customHeight="1">
      <c r="D27" s="199" t="s">
        <v>651</v>
      </c>
      <c r="E27" s="200"/>
      <c r="F27" s="200"/>
      <c r="G27" s="218" t="s">
        <v>349</v>
      </c>
      <c r="H27" s="218"/>
      <c r="I27" s="123">
        <v>8860</v>
      </c>
      <c r="J27" s="2"/>
    </row>
    <row r="28" spans="4:10" ht="15" customHeight="1">
      <c r="D28" s="199" t="s">
        <v>652</v>
      </c>
      <c r="E28" s="200"/>
      <c r="F28" s="200"/>
      <c r="G28" s="218" t="s">
        <v>536</v>
      </c>
      <c r="H28" s="218"/>
      <c r="I28" s="123">
        <v>10300</v>
      </c>
      <c r="J28" s="2"/>
    </row>
    <row r="29" spans="4:10" ht="15" customHeight="1">
      <c r="D29" s="199" t="s">
        <v>653</v>
      </c>
      <c r="E29" s="200"/>
      <c r="F29" s="200"/>
      <c r="G29" s="218" t="s">
        <v>350</v>
      </c>
      <c r="H29" s="218"/>
      <c r="I29" s="123">
        <v>9160</v>
      </c>
      <c r="J29" s="2"/>
    </row>
    <row r="30" spans="4:10" ht="15" customHeight="1">
      <c r="D30" s="199" t="s">
        <v>654</v>
      </c>
      <c r="E30" s="200"/>
      <c r="F30" s="200"/>
      <c r="G30" s="218" t="s">
        <v>351</v>
      </c>
      <c r="H30" s="218"/>
      <c r="I30" s="123">
        <v>9300</v>
      </c>
      <c r="J30" s="2"/>
    </row>
    <row r="31" spans="4:10" ht="15" customHeight="1">
      <c r="D31" s="199" t="s">
        <v>655</v>
      </c>
      <c r="E31" s="200"/>
      <c r="F31" s="200"/>
      <c r="G31" s="218" t="s">
        <v>656</v>
      </c>
      <c r="H31" s="218"/>
      <c r="I31" s="123">
        <v>7500</v>
      </c>
      <c r="J31" s="2"/>
    </row>
  </sheetData>
  <sheetProtection formatCells="0"/>
  <mergeCells count="42">
    <mergeCell ref="D4:D5"/>
    <mergeCell ref="C4:C5"/>
    <mergeCell ref="F4:F5"/>
    <mergeCell ref="J4:J5"/>
    <mergeCell ref="E4:E5"/>
    <mergeCell ref="H4:H5"/>
    <mergeCell ref="I4:I5"/>
    <mergeCell ref="G4:G5"/>
    <mergeCell ref="B9:B10"/>
    <mergeCell ref="H9:H10"/>
    <mergeCell ref="I9:I10"/>
    <mergeCell ref="J9:J10"/>
    <mergeCell ref="B11:B13"/>
    <mergeCell ref="H11:H12"/>
    <mergeCell ref="I11:I12"/>
    <mergeCell ref="J11:J12"/>
    <mergeCell ref="B14:B16"/>
    <mergeCell ref="H14:H15"/>
    <mergeCell ref="I14:I15"/>
    <mergeCell ref="J14:J15"/>
    <mergeCell ref="B17:B18"/>
    <mergeCell ref="H17:H18"/>
    <mergeCell ref="I17:I18"/>
    <mergeCell ref="J17:J18"/>
    <mergeCell ref="D28:F28"/>
    <mergeCell ref="G28:H28"/>
    <mergeCell ref="D23:F23"/>
    <mergeCell ref="G23:H23"/>
    <mergeCell ref="D24:F24"/>
    <mergeCell ref="G24:H24"/>
    <mergeCell ref="D25:F25"/>
    <mergeCell ref="G25:H25"/>
    <mergeCell ref="G30:H30"/>
    <mergeCell ref="G31:H31"/>
    <mergeCell ref="D30:F30"/>
    <mergeCell ref="D31:F31"/>
    <mergeCell ref="D26:F26"/>
    <mergeCell ref="G26:H26"/>
    <mergeCell ref="D29:F29"/>
    <mergeCell ref="G29:H29"/>
    <mergeCell ref="D27:F27"/>
    <mergeCell ref="G27:H27"/>
  </mergeCells>
  <printOptions horizontalCentered="1"/>
  <pageMargins left="0.3937007874015748" right="0.3937007874015748" top="0.7874015748031497" bottom="0.5905511811023623" header="0.3937007874015748" footer="0.3937007874015748"/>
  <pageSetup fitToHeight="0" fitToWidth="1" horizontalDpi="300" verticalDpi="300" orientation="landscape" paperSize="9" scale="83" r:id="rId1"/>
  <headerFooter alignWithMargins="0">
    <oddFooter>&amp;C&amp;P / &amp;N ページ</oddFooter>
  </headerFooter>
</worksheet>
</file>

<file path=xl/worksheets/sheet13.xml><?xml version="1.0" encoding="utf-8"?>
<worksheet xmlns="http://schemas.openxmlformats.org/spreadsheetml/2006/main" xmlns:r="http://schemas.openxmlformats.org/officeDocument/2006/relationships">
  <sheetPr>
    <tabColor indexed="42"/>
    <pageSetUpPr fitToPage="1"/>
  </sheetPr>
  <dimension ref="A1:K31"/>
  <sheetViews>
    <sheetView zoomScale="85" zoomScaleNormal="85" zoomScalePageLayoutView="0" workbookViewId="0" topLeftCell="A1">
      <pane ySplit="5" topLeftCell="A15" activePane="bottomLeft" state="frozen"/>
      <selection pane="topLeft" activeCell="D2" sqref="D2"/>
      <selection pane="bottomLeft" activeCell="M17" sqref="M17"/>
    </sheetView>
  </sheetViews>
  <sheetFormatPr defaultColWidth="9.00390625" defaultRowHeight="15" customHeight="1"/>
  <cols>
    <col min="1" max="1" width="55.375" style="2" customWidth="1"/>
    <col min="2" max="2" width="17.75390625" style="2" customWidth="1"/>
    <col min="3" max="3" width="23.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6384" width="9.00390625" style="2" customWidth="1"/>
  </cols>
  <sheetData>
    <row r="1" spans="1:2" ht="14.25">
      <c r="A1" s="1" t="s">
        <v>632</v>
      </c>
      <c r="B1" s="3"/>
    </row>
    <row r="2" spans="1:2" ht="15" customHeight="1">
      <c r="A2" s="1" t="s">
        <v>607</v>
      </c>
      <c r="B2" s="3"/>
    </row>
    <row r="3" spans="4:10" s="3" customFormat="1" ht="15" customHeight="1">
      <c r="D3" s="6"/>
      <c r="F3" s="6"/>
      <c r="G3" s="6"/>
      <c r="H3" s="6"/>
      <c r="I3" s="6"/>
      <c r="J3" s="6"/>
    </row>
    <row r="4" spans="1:10" ht="15" customHeight="1">
      <c r="A4" s="5" t="s">
        <v>566</v>
      </c>
      <c r="B4" s="7"/>
      <c r="C4" s="231" t="s">
        <v>463</v>
      </c>
      <c r="D4" s="180" t="s">
        <v>453</v>
      </c>
      <c r="E4" s="184" t="s">
        <v>454</v>
      </c>
      <c r="F4" s="178" t="s">
        <v>455</v>
      </c>
      <c r="G4" s="178" t="s">
        <v>456</v>
      </c>
      <c r="H4" s="183" t="s">
        <v>457</v>
      </c>
      <c r="I4" s="183" t="s">
        <v>458</v>
      </c>
      <c r="J4" s="183" t="s">
        <v>459</v>
      </c>
    </row>
    <row r="5" spans="1:10" ht="15" customHeight="1">
      <c r="A5" s="5" t="s">
        <v>460</v>
      </c>
      <c r="B5" s="7" t="s">
        <v>452</v>
      </c>
      <c r="C5" s="232"/>
      <c r="D5" s="180"/>
      <c r="E5" s="184"/>
      <c r="F5" s="179"/>
      <c r="G5" s="179"/>
      <c r="H5" s="180"/>
      <c r="I5" s="180"/>
      <c r="J5" s="180"/>
    </row>
    <row r="6" spans="1:10" s="10" customFormat="1" ht="15" customHeight="1">
      <c r="A6" s="81" t="s">
        <v>608</v>
      </c>
      <c r="B6" s="12" t="s">
        <v>531</v>
      </c>
      <c r="C6" s="13" t="s">
        <v>532</v>
      </c>
      <c r="D6" s="20"/>
      <c r="E6" s="9" t="s">
        <v>490</v>
      </c>
      <c r="F6" s="21"/>
      <c r="G6" s="21">
        <v>0.3</v>
      </c>
      <c r="H6" s="125">
        <f>D6*G6</f>
        <v>0</v>
      </c>
      <c r="I6" s="126">
        <v>6500</v>
      </c>
      <c r="J6" s="82">
        <f>IF(ISERROR(H6*I6),"",ROUND(H6*I6,1))</f>
        <v>0</v>
      </c>
    </row>
    <row r="7" spans="1:10" s="10" customFormat="1" ht="15" customHeight="1">
      <c r="A7" s="96"/>
      <c r="B7" s="12" t="s">
        <v>533</v>
      </c>
      <c r="C7" s="13" t="s">
        <v>532</v>
      </c>
      <c r="D7" s="20"/>
      <c r="E7" s="9" t="s">
        <v>490</v>
      </c>
      <c r="F7" s="21"/>
      <c r="G7" s="21">
        <v>0.03</v>
      </c>
      <c r="H7" s="125">
        <f>D7*G7</f>
        <v>0</v>
      </c>
      <c r="I7" s="126">
        <v>9200</v>
      </c>
      <c r="J7" s="82">
        <f>IF(ISERROR(H7*I7),"",ROUND(H7*I7,1))</f>
        <v>0</v>
      </c>
    </row>
    <row r="8" spans="1:10" s="10" customFormat="1" ht="15" customHeight="1">
      <c r="A8" s="93" t="s">
        <v>609</v>
      </c>
      <c r="B8" s="12" t="s">
        <v>529</v>
      </c>
      <c r="C8" s="13" t="s">
        <v>610</v>
      </c>
      <c r="D8" s="20"/>
      <c r="E8" s="9" t="s">
        <v>490</v>
      </c>
      <c r="F8" s="21"/>
      <c r="G8" s="21">
        <v>39</v>
      </c>
      <c r="H8" s="125">
        <f>D8*G8</f>
        <v>0</v>
      </c>
      <c r="I8" s="113"/>
      <c r="J8" s="82">
        <f>IF(ISERROR(H8*I8),"",ROUND(H8*I8,1))</f>
        <v>0</v>
      </c>
    </row>
    <row r="9" spans="1:10" s="10" customFormat="1" ht="15" customHeight="1">
      <c r="A9" s="81" t="s">
        <v>337</v>
      </c>
      <c r="B9" s="226" t="s">
        <v>338</v>
      </c>
      <c r="C9" s="13" t="s">
        <v>339</v>
      </c>
      <c r="D9" s="20"/>
      <c r="E9" s="9" t="s">
        <v>490</v>
      </c>
      <c r="F9" s="21"/>
      <c r="G9" s="21">
        <v>800</v>
      </c>
      <c r="H9" s="222">
        <f>D9*G9-D10*G10</f>
        <v>0</v>
      </c>
      <c r="I9" s="224">
        <v>6500</v>
      </c>
      <c r="J9" s="206">
        <f>IF(ISERROR(H9*I9),"",ROUND(H9*I9,1))</f>
        <v>0</v>
      </c>
    </row>
    <row r="10" spans="1:10" s="10" customFormat="1" ht="15" customHeight="1">
      <c r="A10" s="84"/>
      <c r="B10" s="227"/>
      <c r="C10" s="13" t="s">
        <v>340</v>
      </c>
      <c r="D10" s="20"/>
      <c r="E10" s="9" t="s">
        <v>490</v>
      </c>
      <c r="F10" s="21"/>
      <c r="G10" s="21">
        <v>1000</v>
      </c>
      <c r="H10" s="223"/>
      <c r="I10" s="225"/>
      <c r="J10" s="207"/>
    </row>
    <row r="11" spans="1:10" s="10" customFormat="1" ht="15" customHeight="1">
      <c r="A11" s="85"/>
      <c r="B11" s="226" t="s">
        <v>341</v>
      </c>
      <c r="C11" s="13" t="s">
        <v>611</v>
      </c>
      <c r="D11" s="20"/>
      <c r="E11" s="9" t="s">
        <v>490</v>
      </c>
      <c r="F11" s="21"/>
      <c r="G11" s="21">
        <v>700</v>
      </c>
      <c r="H11" s="222">
        <f>D11*G11-D12*G12</f>
        <v>0</v>
      </c>
      <c r="I11" s="224">
        <v>9200</v>
      </c>
      <c r="J11" s="206">
        <f>IF(ISERROR(H11*I11),"",ROUND(H11*I11,1))</f>
        <v>0</v>
      </c>
    </row>
    <row r="12" spans="1:10" s="10" customFormat="1" ht="15" customHeight="1">
      <c r="A12" s="85"/>
      <c r="B12" s="230"/>
      <c r="C12" s="13" t="s">
        <v>612</v>
      </c>
      <c r="D12" s="20"/>
      <c r="E12" s="9" t="s">
        <v>490</v>
      </c>
      <c r="F12" s="21"/>
      <c r="G12" s="21">
        <v>1000</v>
      </c>
      <c r="H12" s="223"/>
      <c r="I12" s="225"/>
      <c r="J12" s="207"/>
    </row>
    <row r="13" spans="1:10" s="10" customFormat="1" ht="24.75" customHeight="1">
      <c r="A13" s="85"/>
      <c r="B13" s="227"/>
      <c r="C13" s="13" t="s">
        <v>342</v>
      </c>
      <c r="D13" s="20"/>
      <c r="E13" s="9" t="s">
        <v>490</v>
      </c>
      <c r="F13" s="21"/>
      <c r="G13" s="21">
        <v>1000</v>
      </c>
      <c r="H13" s="127">
        <f>D11*100-D13*G13</f>
        <v>0</v>
      </c>
      <c r="I13" s="126">
        <v>6500</v>
      </c>
      <c r="J13" s="82">
        <f>IF(ISERROR(H13*I13),"",ROUND(H13*I13,1))</f>
        <v>0</v>
      </c>
    </row>
    <row r="14" spans="1:10" s="10" customFormat="1" ht="15" customHeight="1">
      <c r="A14" s="85"/>
      <c r="B14" s="219" t="s">
        <v>343</v>
      </c>
      <c r="C14" s="13" t="s">
        <v>613</v>
      </c>
      <c r="D14" s="20"/>
      <c r="E14" s="9" t="s">
        <v>490</v>
      </c>
      <c r="F14" s="21"/>
      <c r="G14" s="21">
        <v>400</v>
      </c>
      <c r="H14" s="222">
        <f>D14*G14-D15*G15</f>
        <v>0</v>
      </c>
      <c r="I14" s="224">
        <v>7000</v>
      </c>
      <c r="J14" s="206">
        <f>IF(ISERROR(H14*I14),"",ROUND(H14*I14,1))</f>
        <v>0</v>
      </c>
    </row>
    <row r="15" spans="1:10" s="10" customFormat="1" ht="15" customHeight="1">
      <c r="A15" s="85"/>
      <c r="B15" s="220"/>
      <c r="C15" s="13" t="s">
        <v>614</v>
      </c>
      <c r="D15" s="20"/>
      <c r="E15" s="9" t="s">
        <v>490</v>
      </c>
      <c r="F15" s="21"/>
      <c r="G15" s="21">
        <v>1000</v>
      </c>
      <c r="H15" s="223"/>
      <c r="I15" s="225"/>
      <c r="J15" s="207"/>
    </row>
    <row r="16" spans="1:10" s="10" customFormat="1" ht="28.5" customHeight="1">
      <c r="A16" s="85"/>
      <c r="B16" s="221"/>
      <c r="C16" s="9" t="s">
        <v>344</v>
      </c>
      <c r="D16" s="20"/>
      <c r="E16" s="9" t="s">
        <v>490</v>
      </c>
      <c r="F16" s="21"/>
      <c r="G16" s="21">
        <v>1000</v>
      </c>
      <c r="H16" s="127">
        <f>D14*200-D16*G16</f>
        <v>0</v>
      </c>
      <c r="I16" s="126">
        <v>6500</v>
      </c>
      <c r="J16" s="82">
        <f>IF(ISERROR(H16*I16),"",ROUND(H16*I16,1))</f>
        <v>0</v>
      </c>
    </row>
    <row r="17" spans="1:10" s="10" customFormat="1" ht="14.25" customHeight="1">
      <c r="A17" s="85"/>
      <c r="B17" s="226" t="s">
        <v>345</v>
      </c>
      <c r="C17" s="13" t="s">
        <v>339</v>
      </c>
      <c r="D17" s="20"/>
      <c r="E17" s="9" t="s">
        <v>490</v>
      </c>
      <c r="F17" s="21"/>
      <c r="G17" s="21">
        <v>300</v>
      </c>
      <c r="H17" s="228">
        <f>D17*G17-D18*G18</f>
        <v>0</v>
      </c>
      <c r="I17" s="224">
        <v>8700</v>
      </c>
      <c r="J17" s="206">
        <f>IF(ISERROR(H17*I17),"",ROUND(H17*I17,1))</f>
        <v>0</v>
      </c>
    </row>
    <row r="18" spans="1:10" s="10" customFormat="1" ht="15" customHeight="1">
      <c r="A18" s="85"/>
      <c r="B18" s="227"/>
      <c r="C18" s="13" t="s">
        <v>340</v>
      </c>
      <c r="D18" s="20"/>
      <c r="E18" s="9" t="s">
        <v>490</v>
      </c>
      <c r="F18" s="21"/>
      <c r="G18" s="21">
        <v>1000</v>
      </c>
      <c r="H18" s="229"/>
      <c r="I18" s="225"/>
      <c r="J18" s="207"/>
    </row>
    <row r="19" spans="1:10" s="10" customFormat="1" ht="15" customHeight="1">
      <c r="A19" s="93" t="s">
        <v>346</v>
      </c>
      <c r="B19" s="97" t="s">
        <v>529</v>
      </c>
      <c r="C19" s="9" t="s">
        <v>347</v>
      </c>
      <c r="D19" s="20"/>
      <c r="E19" s="9" t="s">
        <v>490</v>
      </c>
      <c r="F19" s="21"/>
      <c r="G19" s="21">
        <v>1000</v>
      </c>
      <c r="H19" s="125">
        <f>D19*G19</f>
        <v>0</v>
      </c>
      <c r="I19" s="113"/>
      <c r="J19" s="82">
        <f>IF(ISERROR(H19*I19),"",ROUND(H19*I19,1))</f>
        <v>0</v>
      </c>
    </row>
    <row r="20" spans="7:11" ht="15" customHeight="1">
      <c r="G20" s="11" t="s">
        <v>462</v>
      </c>
      <c r="H20" s="23">
        <f>SUM(H6:H19)</f>
        <v>0</v>
      </c>
      <c r="I20" s="79" t="s">
        <v>116</v>
      </c>
      <c r="J20" s="23">
        <f>SUM(J6:J19)</f>
        <v>0</v>
      </c>
      <c r="K20" s="10" t="s">
        <v>117</v>
      </c>
    </row>
    <row r="22" spans="4:9" ht="15" customHeight="1">
      <c r="D22" s="122" t="s">
        <v>348</v>
      </c>
      <c r="I22" s="2" t="s">
        <v>314</v>
      </c>
    </row>
    <row r="23" spans="4:10" ht="15" customHeight="1">
      <c r="D23" s="199" t="s">
        <v>647</v>
      </c>
      <c r="E23" s="200"/>
      <c r="F23" s="200"/>
      <c r="G23" s="218" t="s">
        <v>531</v>
      </c>
      <c r="H23" s="218"/>
      <c r="I23" s="123">
        <v>7390</v>
      </c>
      <c r="J23" s="2"/>
    </row>
    <row r="24" spans="4:10" ht="15" customHeight="1">
      <c r="D24" s="199" t="s">
        <v>648</v>
      </c>
      <c r="E24" s="200"/>
      <c r="F24" s="200"/>
      <c r="G24" s="218" t="s">
        <v>533</v>
      </c>
      <c r="H24" s="218"/>
      <c r="I24" s="123">
        <v>12200</v>
      </c>
      <c r="J24" s="2"/>
    </row>
    <row r="25" spans="4:10" ht="15" customHeight="1">
      <c r="D25" s="199" t="s">
        <v>649</v>
      </c>
      <c r="E25" s="200"/>
      <c r="F25" s="200"/>
      <c r="G25" s="218" t="s">
        <v>535</v>
      </c>
      <c r="H25" s="218"/>
      <c r="I25" s="123">
        <v>8830</v>
      </c>
      <c r="J25" s="2"/>
    </row>
    <row r="26" spans="4:10" ht="15" customHeight="1">
      <c r="D26" s="199" t="s">
        <v>650</v>
      </c>
      <c r="E26" s="200"/>
      <c r="F26" s="200"/>
      <c r="G26" s="218"/>
      <c r="H26" s="218"/>
      <c r="I26" s="123">
        <v>17340</v>
      </c>
      <c r="J26" s="2"/>
    </row>
    <row r="27" spans="4:10" ht="15" customHeight="1">
      <c r="D27" s="199" t="s">
        <v>651</v>
      </c>
      <c r="E27" s="200"/>
      <c r="F27" s="200"/>
      <c r="G27" s="218" t="s">
        <v>349</v>
      </c>
      <c r="H27" s="218"/>
      <c r="I27" s="123">
        <v>8860</v>
      </c>
      <c r="J27" s="2"/>
    </row>
    <row r="28" spans="4:10" ht="15" customHeight="1">
      <c r="D28" s="199" t="s">
        <v>652</v>
      </c>
      <c r="E28" s="200"/>
      <c r="F28" s="200"/>
      <c r="G28" s="218" t="s">
        <v>536</v>
      </c>
      <c r="H28" s="218"/>
      <c r="I28" s="123">
        <v>10300</v>
      </c>
      <c r="J28" s="2"/>
    </row>
    <row r="29" spans="4:10" ht="15" customHeight="1">
      <c r="D29" s="199" t="s">
        <v>653</v>
      </c>
      <c r="E29" s="200"/>
      <c r="F29" s="200"/>
      <c r="G29" s="218" t="s">
        <v>350</v>
      </c>
      <c r="H29" s="218"/>
      <c r="I29" s="123">
        <v>9160</v>
      </c>
      <c r="J29" s="2"/>
    </row>
    <row r="30" spans="4:9" ht="15" customHeight="1">
      <c r="D30" s="199" t="s">
        <v>654</v>
      </c>
      <c r="E30" s="200"/>
      <c r="F30" s="200"/>
      <c r="G30" s="218" t="s">
        <v>351</v>
      </c>
      <c r="H30" s="218"/>
      <c r="I30" s="123">
        <v>9300</v>
      </c>
    </row>
    <row r="31" spans="4:9" ht="15" customHeight="1">
      <c r="D31" s="199" t="s">
        <v>655</v>
      </c>
      <c r="E31" s="200"/>
      <c r="F31" s="200"/>
      <c r="G31" s="218" t="s">
        <v>656</v>
      </c>
      <c r="H31" s="218"/>
      <c r="I31" s="123">
        <v>7500</v>
      </c>
    </row>
  </sheetData>
  <sheetProtection formatCells="0"/>
  <mergeCells count="42">
    <mergeCell ref="D29:F29"/>
    <mergeCell ref="G29:H29"/>
    <mergeCell ref="D27:F27"/>
    <mergeCell ref="G27:H27"/>
    <mergeCell ref="D28:F28"/>
    <mergeCell ref="G28:H28"/>
    <mergeCell ref="D26:F26"/>
    <mergeCell ref="G26:H26"/>
    <mergeCell ref="D23:F23"/>
    <mergeCell ref="G23:H23"/>
    <mergeCell ref="D24:F24"/>
    <mergeCell ref="G24:H24"/>
    <mergeCell ref="I9:I10"/>
    <mergeCell ref="J9:J10"/>
    <mergeCell ref="B17:B18"/>
    <mergeCell ref="H17:H18"/>
    <mergeCell ref="I17:I18"/>
    <mergeCell ref="J17:J18"/>
    <mergeCell ref="B14:B16"/>
    <mergeCell ref="H14:H15"/>
    <mergeCell ref="I14:I15"/>
    <mergeCell ref="J14:J15"/>
    <mergeCell ref="J4:J5"/>
    <mergeCell ref="E4:E5"/>
    <mergeCell ref="H4:H5"/>
    <mergeCell ref="I4:I5"/>
    <mergeCell ref="G4:G5"/>
    <mergeCell ref="B11:B13"/>
    <mergeCell ref="H11:H12"/>
    <mergeCell ref="I11:I12"/>
    <mergeCell ref="J11:J12"/>
    <mergeCell ref="B9:B10"/>
    <mergeCell ref="D30:F30"/>
    <mergeCell ref="G30:H30"/>
    <mergeCell ref="D31:F31"/>
    <mergeCell ref="G31:H31"/>
    <mergeCell ref="D4:D5"/>
    <mergeCell ref="C4:C5"/>
    <mergeCell ref="F4:F5"/>
    <mergeCell ref="H9:H10"/>
    <mergeCell ref="D25:F25"/>
    <mergeCell ref="G25:H25"/>
  </mergeCells>
  <printOptions horizontalCentered="1"/>
  <pageMargins left="0.3937007874015748" right="0.3937007874015748" top="0.7874015748031497" bottom="0.5905511811023623" header="0.3937007874015748" footer="0.3937007874015748"/>
  <pageSetup fitToHeight="0" fitToWidth="1" horizontalDpi="300" verticalDpi="300" orientation="landscape" paperSize="9" scale="83" r:id="rId1"/>
  <headerFooter alignWithMargins="0">
    <oddFooter>&amp;C&amp;P / &amp;N ページ</oddFooter>
  </headerFooter>
</worksheet>
</file>

<file path=xl/worksheets/sheet14.xml><?xml version="1.0" encoding="utf-8"?>
<worksheet xmlns="http://schemas.openxmlformats.org/spreadsheetml/2006/main" xmlns:r="http://schemas.openxmlformats.org/officeDocument/2006/relationships">
  <sheetPr>
    <tabColor indexed="45"/>
    <pageSetUpPr fitToPage="1"/>
  </sheetPr>
  <dimension ref="A1:K15"/>
  <sheetViews>
    <sheetView zoomScale="85" zoomScaleNormal="85" zoomScalePageLayoutView="0" workbookViewId="0" topLeftCell="A1">
      <pane ySplit="5" topLeftCell="A6" activePane="bottomLeft" state="frozen"/>
      <selection pane="topLeft" activeCell="N22" sqref="N22"/>
      <selection pane="bottomLeft" activeCell="A1" sqref="A1"/>
    </sheetView>
  </sheetViews>
  <sheetFormatPr defaultColWidth="9.00390625" defaultRowHeight="15" customHeight="1"/>
  <cols>
    <col min="1" max="1" width="55.375" style="2" customWidth="1"/>
    <col min="2" max="2" width="9.00390625" style="2" customWidth="1"/>
    <col min="3" max="3" width="33.37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6384" width="9.00390625" style="2" customWidth="1"/>
  </cols>
  <sheetData>
    <row r="1" ht="14.25">
      <c r="A1" s="1" t="s">
        <v>564</v>
      </c>
    </row>
    <row r="2" ht="15" customHeight="1">
      <c r="A2" s="1" t="s">
        <v>429</v>
      </c>
    </row>
    <row r="3" spans="4:10" s="3" customFormat="1" ht="15" customHeight="1">
      <c r="D3" s="6"/>
      <c r="F3" s="6"/>
      <c r="G3" s="6"/>
      <c r="H3" s="6"/>
      <c r="I3" s="6"/>
      <c r="J3" s="6"/>
    </row>
    <row r="4" spans="1:10" ht="15" customHeight="1">
      <c r="A4" s="5" t="s">
        <v>546</v>
      </c>
      <c r="B4" s="239" t="s">
        <v>463</v>
      </c>
      <c r="C4" s="240"/>
      <c r="D4" s="180" t="s">
        <v>453</v>
      </c>
      <c r="E4" s="184" t="s">
        <v>454</v>
      </c>
      <c r="F4" s="243" t="s">
        <v>455</v>
      </c>
      <c r="G4" s="243" t="s">
        <v>456</v>
      </c>
      <c r="H4" s="183" t="s">
        <v>457</v>
      </c>
      <c r="I4" s="183" t="s">
        <v>458</v>
      </c>
      <c r="J4" s="183" t="s">
        <v>459</v>
      </c>
    </row>
    <row r="5" spans="1:10" ht="15" customHeight="1">
      <c r="A5" s="5" t="s">
        <v>460</v>
      </c>
      <c r="B5" s="241"/>
      <c r="C5" s="242"/>
      <c r="D5" s="180"/>
      <c r="E5" s="184"/>
      <c r="F5" s="244"/>
      <c r="G5" s="244"/>
      <c r="H5" s="180"/>
      <c r="I5" s="180"/>
      <c r="J5" s="180"/>
    </row>
    <row r="6" spans="1:10" s="10" customFormat="1" ht="15" customHeight="1">
      <c r="A6" s="115" t="s">
        <v>352</v>
      </c>
      <c r="B6" s="235" t="s">
        <v>353</v>
      </c>
      <c r="C6" s="236"/>
      <c r="D6" s="20"/>
      <c r="E6" s="9" t="s">
        <v>490</v>
      </c>
      <c r="F6" s="21"/>
      <c r="G6" s="21">
        <v>1000</v>
      </c>
      <c r="H6" s="127">
        <f>D6*G6</f>
        <v>0</v>
      </c>
      <c r="I6" s="126">
        <v>22800</v>
      </c>
      <c r="J6" s="22">
        <f>IF(ISERROR(H6*I6),"",ROUND(H6*I6,1))</f>
        <v>0</v>
      </c>
    </row>
    <row r="7" spans="1:10" s="10" customFormat="1" ht="15" customHeight="1">
      <c r="A7" s="115" t="s">
        <v>354</v>
      </c>
      <c r="B7" s="235" t="s">
        <v>355</v>
      </c>
      <c r="C7" s="236"/>
      <c r="D7" s="20"/>
      <c r="E7" s="9" t="s">
        <v>490</v>
      </c>
      <c r="F7" s="21"/>
      <c r="G7" s="21">
        <v>19</v>
      </c>
      <c r="H7" s="127">
        <f>D7*G7</f>
        <v>0</v>
      </c>
      <c r="I7" s="126">
        <v>22800</v>
      </c>
      <c r="J7" s="22">
        <f aca="true" t="shared" si="0" ref="J7:J12">IF(ISERROR(H7*I7),"",ROUND(H7*I7,1))</f>
        <v>0</v>
      </c>
    </row>
    <row r="8" spans="1:10" s="10" customFormat="1" ht="15" customHeight="1">
      <c r="A8" s="115" t="s">
        <v>357</v>
      </c>
      <c r="B8" s="235" t="s">
        <v>412</v>
      </c>
      <c r="C8" s="236"/>
      <c r="D8" s="20"/>
      <c r="E8" s="9" t="s">
        <v>490</v>
      </c>
      <c r="F8" s="21"/>
      <c r="G8" s="21">
        <v>27</v>
      </c>
      <c r="H8" s="127">
        <f>D8*G8</f>
        <v>0</v>
      </c>
      <c r="I8" s="126">
        <v>22800</v>
      </c>
      <c r="J8" s="22">
        <f t="shared" si="0"/>
        <v>0</v>
      </c>
    </row>
    <row r="9" spans="1:10" s="10" customFormat="1" ht="15" customHeight="1">
      <c r="A9" s="233" t="s">
        <v>358</v>
      </c>
      <c r="B9" s="235" t="s">
        <v>413</v>
      </c>
      <c r="C9" s="236"/>
      <c r="D9" s="20"/>
      <c r="E9" s="9" t="s">
        <v>490</v>
      </c>
      <c r="F9" s="21"/>
      <c r="G9" s="21">
        <v>1</v>
      </c>
      <c r="H9" s="234">
        <f>D9*G9*D10/100</f>
        <v>0</v>
      </c>
      <c r="I9" s="224">
        <v>22800</v>
      </c>
      <c r="J9" s="206">
        <f>IF(ISERROR(H9*I9),"",ROUND(H9*I9,1))</f>
        <v>0</v>
      </c>
    </row>
    <row r="10" spans="1:10" s="10" customFormat="1" ht="15" customHeight="1">
      <c r="A10" s="233"/>
      <c r="B10" s="235" t="s">
        <v>414</v>
      </c>
      <c r="C10" s="236"/>
      <c r="D10" s="20"/>
      <c r="E10" s="9" t="s">
        <v>427</v>
      </c>
      <c r="F10" s="21"/>
      <c r="G10" s="90" t="s">
        <v>180</v>
      </c>
      <c r="H10" s="234"/>
      <c r="I10" s="225"/>
      <c r="J10" s="207"/>
    </row>
    <row r="11" spans="1:10" s="10" customFormat="1" ht="15" customHeight="1">
      <c r="A11" s="115" t="s">
        <v>415</v>
      </c>
      <c r="B11" s="235" t="s">
        <v>359</v>
      </c>
      <c r="C11" s="236"/>
      <c r="D11" s="20"/>
      <c r="E11" s="9" t="s">
        <v>490</v>
      </c>
      <c r="F11" s="21"/>
      <c r="G11" s="21">
        <v>1000</v>
      </c>
      <c r="H11" s="127">
        <f>D11*G11</f>
        <v>0</v>
      </c>
      <c r="I11" s="126">
        <v>22800</v>
      </c>
      <c r="J11" s="22">
        <f t="shared" si="0"/>
        <v>0</v>
      </c>
    </row>
    <row r="12" spans="1:10" s="10" customFormat="1" ht="15" customHeight="1">
      <c r="A12" s="115" t="s">
        <v>360</v>
      </c>
      <c r="B12" s="235" t="s">
        <v>361</v>
      </c>
      <c r="C12" s="236"/>
      <c r="D12" s="20"/>
      <c r="E12" s="9" t="s">
        <v>490</v>
      </c>
      <c r="F12" s="21"/>
      <c r="G12" s="21">
        <v>1000</v>
      </c>
      <c r="H12" s="127">
        <f>D12*G12</f>
        <v>0</v>
      </c>
      <c r="I12" s="126">
        <v>22800</v>
      </c>
      <c r="J12" s="22">
        <f t="shared" si="0"/>
        <v>0</v>
      </c>
    </row>
    <row r="13" spans="1:10" s="10" customFormat="1" ht="15" customHeight="1">
      <c r="A13" s="237" t="s">
        <v>416</v>
      </c>
      <c r="B13" s="235" t="s">
        <v>362</v>
      </c>
      <c r="C13" s="236"/>
      <c r="D13" s="20"/>
      <c r="E13" s="9" t="s">
        <v>490</v>
      </c>
      <c r="F13" s="21"/>
      <c r="G13" s="21">
        <v>500</v>
      </c>
      <c r="H13" s="234">
        <f>D13*G13-D14*G14</f>
        <v>0</v>
      </c>
      <c r="I13" s="224">
        <v>22800</v>
      </c>
      <c r="J13" s="206">
        <f>IF(ISERROR(H13*I13),"",ROUND(H13*I13,1))</f>
        <v>0</v>
      </c>
    </row>
    <row r="14" spans="1:10" s="10" customFormat="1" ht="15" customHeight="1">
      <c r="A14" s="238"/>
      <c r="B14" s="235" t="s">
        <v>417</v>
      </c>
      <c r="C14" s="236"/>
      <c r="D14" s="20"/>
      <c r="E14" s="9" t="s">
        <v>490</v>
      </c>
      <c r="F14" s="21"/>
      <c r="G14" s="21">
        <v>1000</v>
      </c>
      <c r="H14" s="234"/>
      <c r="I14" s="225"/>
      <c r="J14" s="207"/>
    </row>
    <row r="15" spans="7:11" ht="15" customHeight="1">
      <c r="G15" s="11" t="s">
        <v>462</v>
      </c>
      <c r="H15" s="100">
        <f>SUM(H6:H14)</f>
        <v>0</v>
      </c>
      <c r="I15" s="79" t="s">
        <v>116</v>
      </c>
      <c r="J15" s="100">
        <f>SUM(J6:J14)</f>
        <v>0</v>
      </c>
      <c r="K15" s="10" t="s">
        <v>277</v>
      </c>
    </row>
  </sheetData>
  <sheetProtection formatCells="0"/>
  <mergeCells count="25">
    <mergeCell ref="B12:C12"/>
    <mergeCell ref="B13:C13"/>
    <mergeCell ref="B14:C14"/>
    <mergeCell ref="B6:C6"/>
    <mergeCell ref="B7:C7"/>
    <mergeCell ref="B8:C8"/>
    <mergeCell ref="B9:C9"/>
    <mergeCell ref="D4:D5"/>
    <mergeCell ref="B4:C5"/>
    <mergeCell ref="F4:F5"/>
    <mergeCell ref="G4:G5"/>
    <mergeCell ref="J4:J5"/>
    <mergeCell ref="E4:E5"/>
    <mergeCell ref="H4:H5"/>
    <mergeCell ref="I4:I5"/>
    <mergeCell ref="A9:A10"/>
    <mergeCell ref="H9:H10"/>
    <mergeCell ref="I9:I10"/>
    <mergeCell ref="J9:J10"/>
    <mergeCell ref="B10:C10"/>
    <mergeCell ref="A13:A14"/>
    <mergeCell ref="H13:H14"/>
    <mergeCell ref="I13:I14"/>
    <mergeCell ref="J13:J14"/>
    <mergeCell ref="B11:C11"/>
  </mergeCells>
  <printOptions horizontalCentered="1"/>
  <pageMargins left="0.3937007874015748" right="0.3937007874015748" top="0.7874015748031497" bottom="0.5905511811023623" header="0.3937007874015748" footer="0.3937007874015748"/>
  <pageSetup fitToHeight="0" fitToWidth="1" horizontalDpi="300" verticalDpi="300" orientation="landscape" paperSize="9" scale="83" r:id="rId1"/>
  <headerFooter alignWithMargins="0">
    <oddFooter>&amp;C&amp;P / &amp;N ページ</oddFooter>
  </headerFooter>
</worksheet>
</file>

<file path=xl/worksheets/sheet15.xml><?xml version="1.0" encoding="utf-8"?>
<worksheet xmlns="http://schemas.openxmlformats.org/spreadsheetml/2006/main" xmlns:r="http://schemas.openxmlformats.org/officeDocument/2006/relationships">
  <sheetPr>
    <tabColor indexed="42"/>
    <pageSetUpPr fitToPage="1"/>
  </sheetPr>
  <dimension ref="A1:K15"/>
  <sheetViews>
    <sheetView zoomScale="85" zoomScaleNormal="85" zoomScalePageLayoutView="0" workbookViewId="0" topLeftCell="A1">
      <pane ySplit="5" topLeftCell="A6" activePane="bottomLeft" state="frozen"/>
      <selection pane="topLeft" activeCell="D2" sqref="D2"/>
      <selection pane="bottomLeft" activeCell="D31" sqref="D31"/>
    </sheetView>
  </sheetViews>
  <sheetFormatPr defaultColWidth="9.00390625" defaultRowHeight="15" customHeight="1"/>
  <cols>
    <col min="1" max="1" width="55.375" style="2" customWidth="1"/>
    <col min="2" max="2" width="9.00390625" style="2" customWidth="1"/>
    <col min="3" max="3" width="33.37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6384" width="9.00390625" style="2" customWidth="1"/>
  </cols>
  <sheetData>
    <row r="1" ht="14.25">
      <c r="A1" s="1" t="s">
        <v>632</v>
      </c>
    </row>
    <row r="2" ht="15" customHeight="1">
      <c r="A2" s="1" t="s">
        <v>615</v>
      </c>
    </row>
    <row r="3" spans="4:10" s="3" customFormat="1" ht="15" customHeight="1">
      <c r="D3" s="6"/>
      <c r="F3" s="6"/>
      <c r="G3" s="6"/>
      <c r="H3" s="6"/>
      <c r="I3" s="6"/>
      <c r="J3" s="6"/>
    </row>
    <row r="4" spans="1:10" ht="15" customHeight="1">
      <c r="A4" s="5" t="s">
        <v>566</v>
      </c>
      <c r="B4" s="239" t="s">
        <v>463</v>
      </c>
      <c r="C4" s="240"/>
      <c r="D4" s="180" t="s">
        <v>453</v>
      </c>
      <c r="E4" s="184" t="s">
        <v>454</v>
      </c>
      <c r="F4" s="243" t="s">
        <v>455</v>
      </c>
      <c r="G4" s="243" t="s">
        <v>456</v>
      </c>
      <c r="H4" s="183" t="s">
        <v>457</v>
      </c>
      <c r="I4" s="183" t="s">
        <v>458</v>
      </c>
      <c r="J4" s="183" t="s">
        <v>459</v>
      </c>
    </row>
    <row r="5" spans="1:10" ht="15" customHeight="1">
      <c r="A5" s="5" t="s">
        <v>460</v>
      </c>
      <c r="B5" s="241"/>
      <c r="C5" s="242"/>
      <c r="D5" s="180"/>
      <c r="E5" s="184"/>
      <c r="F5" s="244"/>
      <c r="G5" s="244"/>
      <c r="H5" s="180"/>
      <c r="I5" s="180"/>
      <c r="J5" s="180"/>
    </row>
    <row r="6" spans="1:10" s="10" customFormat="1" ht="15" customHeight="1">
      <c r="A6" s="115" t="s">
        <v>616</v>
      </c>
      <c r="B6" s="235" t="s">
        <v>617</v>
      </c>
      <c r="C6" s="236"/>
      <c r="D6" s="20"/>
      <c r="E6" s="9" t="s">
        <v>490</v>
      </c>
      <c r="F6" s="21"/>
      <c r="G6" s="21">
        <v>1000</v>
      </c>
      <c r="H6" s="127">
        <f>D6*G6</f>
        <v>0</v>
      </c>
      <c r="I6" s="126">
        <v>22800</v>
      </c>
      <c r="J6" s="22">
        <f>IF(ISERROR(H6*I6),"",ROUND(H6*I6,1))</f>
        <v>0</v>
      </c>
    </row>
    <row r="7" spans="1:10" s="10" customFormat="1" ht="15" customHeight="1">
      <c r="A7" s="115" t="s">
        <v>618</v>
      </c>
      <c r="B7" s="235" t="s">
        <v>619</v>
      </c>
      <c r="C7" s="236"/>
      <c r="D7" s="20"/>
      <c r="E7" s="9" t="s">
        <v>490</v>
      </c>
      <c r="F7" s="21"/>
      <c r="G7" s="21">
        <v>19</v>
      </c>
      <c r="H7" s="127">
        <f>D7*G7</f>
        <v>0</v>
      </c>
      <c r="I7" s="126">
        <v>22800</v>
      </c>
      <c r="J7" s="22">
        <f>IF(ISERROR(H7*I7),"",ROUND(H7*I7,1))</f>
        <v>0</v>
      </c>
    </row>
    <row r="8" spans="1:10" s="10" customFormat="1" ht="15" customHeight="1">
      <c r="A8" s="115" t="s">
        <v>620</v>
      </c>
      <c r="B8" s="235" t="s">
        <v>621</v>
      </c>
      <c r="C8" s="236"/>
      <c r="D8" s="20"/>
      <c r="E8" s="9" t="s">
        <v>490</v>
      </c>
      <c r="F8" s="21"/>
      <c r="G8" s="21">
        <v>27</v>
      </c>
      <c r="H8" s="127">
        <f>D8*G8</f>
        <v>0</v>
      </c>
      <c r="I8" s="126">
        <v>22800</v>
      </c>
      <c r="J8" s="22">
        <f>IF(ISERROR(H8*I8),"",ROUND(H8*I8,1))</f>
        <v>0</v>
      </c>
    </row>
    <row r="9" spans="1:10" s="10" customFormat="1" ht="15" customHeight="1">
      <c r="A9" s="233" t="s">
        <v>358</v>
      </c>
      <c r="B9" s="235" t="s">
        <v>622</v>
      </c>
      <c r="C9" s="236"/>
      <c r="D9" s="20"/>
      <c r="E9" s="9" t="s">
        <v>490</v>
      </c>
      <c r="F9" s="21"/>
      <c r="G9" s="21">
        <v>1</v>
      </c>
      <c r="H9" s="234">
        <f>D9*G9*D10/100</f>
        <v>0</v>
      </c>
      <c r="I9" s="224">
        <v>22800</v>
      </c>
      <c r="J9" s="206">
        <f>IF(ISERROR(H9*I9),"",ROUND(H9*I9,1))</f>
        <v>0</v>
      </c>
    </row>
    <row r="10" spans="1:10" s="10" customFormat="1" ht="15" customHeight="1">
      <c r="A10" s="233"/>
      <c r="B10" s="235" t="s">
        <v>623</v>
      </c>
      <c r="C10" s="236"/>
      <c r="D10" s="20"/>
      <c r="E10" s="9" t="s">
        <v>624</v>
      </c>
      <c r="F10" s="21"/>
      <c r="G10" s="90" t="s">
        <v>22</v>
      </c>
      <c r="H10" s="234"/>
      <c r="I10" s="225"/>
      <c r="J10" s="207"/>
    </row>
    <row r="11" spans="1:10" s="10" customFormat="1" ht="15" customHeight="1">
      <c r="A11" s="115" t="s">
        <v>625</v>
      </c>
      <c r="B11" s="235" t="s">
        <v>359</v>
      </c>
      <c r="C11" s="236"/>
      <c r="D11" s="20"/>
      <c r="E11" s="9" t="s">
        <v>490</v>
      </c>
      <c r="F11" s="21"/>
      <c r="G11" s="21">
        <v>1000</v>
      </c>
      <c r="H11" s="127">
        <f>D11*G11</f>
        <v>0</v>
      </c>
      <c r="I11" s="126">
        <v>22800</v>
      </c>
      <c r="J11" s="22">
        <f>IF(ISERROR(H11*I11),"",ROUND(H11*I11,1))</f>
        <v>0</v>
      </c>
    </row>
    <row r="12" spans="1:10" s="10" customFormat="1" ht="15" customHeight="1">
      <c r="A12" s="115" t="s">
        <v>360</v>
      </c>
      <c r="B12" s="235" t="s">
        <v>361</v>
      </c>
      <c r="C12" s="236"/>
      <c r="D12" s="20"/>
      <c r="E12" s="9" t="s">
        <v>490</v>
      </c>
      <c r="F12" s="21"/>
      <c r="G12" s="21">
        <v>1000</v>
      </c>
      <c r="H12" s="127">
        <f>D12*G12</f>
        <v>0</v>
      </c>
      <c r="I12" s="126">
        <v>22800</v>
      </c>
      <c r="J12" s="22">
        <f>IF(ISERROR(H12*I12),"",ROUND(H12*I12,1))</f>
        <v>0</v>
      </c>
    </row>
    <row r="13" spans="1:10" s="10" customFormat="1" ht="15" customHeight="1">
      <c r="A13" s="237" t="s">
        <v>626</v>
      </c>
      <c r="B13" s="235" t="s">
        <v>627</v>
      </c>
      <c r="C13" s="236"/>
      <c r="D13" s="20"/>
      <c r="E13" s="9" t="s">
        <v>490</v>
      </c>
      <c r="F13" s="21"/>
      <c r="G13" s="21">
        <v>500</v>
      </c>
      <c r="H13" s="234">
        <f>D13*G13-D14*G14</f>
        <v>0</v>
      </c>
      <c r="I13" s="224">
        <v>22800</v>
      </c>
      <c r="J13" s="206">
        <f>IF(ISERROR(H13*I13),"",ROUND(H13*I13,1))</f>
        <v>0</v>
      </c>
    </row>
    <row r="14" spans="1:10" s="10" customFormat="1" ht="15" customHeight="1">
      <c r="A14" s="238"/>
      <c r="B14" s="235" t="s">
        <v>628</v>
      </c>
      <c r="C14" s="236"/>
      <c r="D14" s="20"/>
      <c r="E14" s="9" t="s">
        <v>490</v>
      </c>
      <c r="F14" s="21"/>
      <c r="G14" s="21">
        <v>1000</v>
      </c>
      <c r="H14" s="234"/>
      <c r="I14" s="225"/>
      <c r="J14" s="207"/>
    </row>
    <row r="15" spans="7:11" ht="15" customHeight="1">
      <c r="G15" s="11" t="s">
        <v>462</v>
      </c>
      <c r="H15" s="100">
        <f>SUM(H6:H14)</f>
        <v>0</v>
      </c>
      <c r="I15" s="79" t="s">
        <v>116</v>
      </c>
      <c r="J15" s="100">
        <f>SUM(J6:J14)</f>
        <v>0</v>
      </c>
      <c r="K15" s="10" t="s">
        <v>117</v>
      </c>
    </row>
  </sheetData>
  <sheetProtection formatCells="0"/>
  <mergeCells count="25">
    <mergeCell ref="A13:A14"/>
    <mergeCell ref="H13:H14"/>
    <mergeCell ref="I13:I14"/>
    <mergeCell ref="J13:J14"/>
    <mergeCell ref="A9:A10"/>
    <mergeCell ref="H9:H10"/>
    <mergeCell ref="I9:I10"/>
    <mergeCell ref="J9:J10"/>
    <mergeCell ref="B10:C10"/>
    <mergeCell ref="B13:C13"/>
    <mergeCell ref="J4:J5"/>
    <mergeCell ref="E4:E5"/>
    <mergeCell ref="H4:H5"/>
    <mergeCell ref="I4:I5"/>
    <mergeCell ref="D4:D5"/>
    <mergeCell ref="B4:C5"/>
    <mergeCell ref="F4:F5"/>
    <mergeCell ref="G4:G5"/>
    <mergeCell ref="B14:C14"/>
    <mergeCell ref="B6:C6"/>
    <mergeCell ref="B7:C7"/>
    <mergeCell ref="B8:C8"/>
    <mergeCell ref="B9:C9"/>
    <mergeCell ref="B11:C11"/>
    <mergeCell ref="B12:C12"/>
  </mergeCells>
  <printOptions horizontalCentered="1"/>
  <pageMargins left="0.3937007874015748" right="0.3937007874015748" top="0.7874015748031497" bottom="0.5905511811023623" header="0.3937007874015748" footer="0.3937007874015748"/>
  <pageSetup fitToHeight="0" fitToWidth="1" horizontalDpi="300" verticalDpi="300" orientation="landscape" paperSize="9" scale="83" r:id="rId1"/>
  <headerFooter alignWithMargins="0">
    <oddFooter>&amp;C&amp;P / &amp;N ページ</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D7" sqref="D6:D10"/>
    </sheetView>
  </sheetViews>
  <sheetFormatPr defaultColWidth="9.00390625" defaultRowHeight="15" customHeight="1"/>
  <cols>
    <col min="1" max="1" width="32.375" style="2" customWidth="1"/>
    <col min="2" max="2" width="30.50390625" style="2" bestFit="1" customWidth="1"/>
    <col min="3" max="3" width="27.125" style="4" customWidth="1"/>
    <col min="4" max="4" width="6.75390625" style="4" customWidth="1"/>
    <col min="5" max="5" width="9.00390625" style="4" customWidth="1"/>
    <col min="6" max="6" width="9.75390625" style="4" customWidth="1"/>
    <col min="7" max="7" width="6.75390625" style="4" customWidth="1"/>
    <col min="8" max="8" width="12.375" style="4" customWidth="1"/>
    <col min="9" max="16384" width="9.00390625" style="2" customWidth="1"/>
  </cols>
  <sheetData>
    <row r="1" ht="14.25">
      <c r="A1" s="1" t="s">
        <v>564</v>
      </c>
    </row>
    <row r="2" ht="15" customHeight="1">
      <c r="A2" s="1" t="s">
        <v>657</v>
      </c>
    </row>
    <row r="3" spans="3:8" s="3" customFormat="1" ht="15" customHeight="1">
      <c r="C3" s="6"/>
      <c r="D3" s="6"/>
      <c r="E3" s="6"/>
      <c r="F3" s="6"/>
      <c r="G3" s="6"/>
      <c r="H3" s="6"/>
    </row>
    <row r="4" spans="1:10" ht="15" customHeight="1">
      <c r="A4" s="5" t="s">
        <v>545</v>
      </c>
      <c r="B4" s="7" t="s">
        <v>665</v>
      </c>
      <c r="C4" s="239" t="s">
        <v>463</v>
      </c>
      <c r="D4" s="180" t="s">
        <v>453</v>
      </c>
      <c r="E4" s="184" t="s">
        <v>454</v>
      </c>
      <c r="F4" s="243" t="s">
        <v>455</v>
      </c>
      <c r="G4" s="243" t="s">
        <v>456</v>
      </c>
      <c r="H4" s="183" t="s">
        <v>457</v>
      </c>
      <c r="I4" s="183" t="s">
        <v>458</v>
      </c>
      <c r="J4" s="183" t="s">
        <v>459</v>
      </c>
    </row>
    <row r="5" spans="1:10" ht="15" customHeight="1">
      <c r="A5" s="5" t="s">
        <v>460</v>
      </c>
      <c r="B5" s="7" t="s">
        <v>452</v>
      </c>
      <c r="C5" s="241"/>
      <c r="D5" s="180"/>
      <c r="E5" s="184"/>
      <c r="F5" s="244"/>
      <c r="G5" s="244"/>
      <c r="H5" s="180"/>
      <c r="I5" s="180"/>
      <c r="J5" s="180"/>
    </row>
    <row r="6" spans="1:10" s="10" customFormat="1" ht="15" customHeight="1">
      <c r="A6" s="147" t="s">
        <v>658</v>
      </c>
      <c r="B6" s="97" t="s">
        <v>660</v>
      </c>
      <c r="C6" s="148" t="s">
        <v>666</v>
      </c>
      <c r="D6" s="20"/>
      <c r="E6" s="9" t="s">
        <v>490</v>
      </c>
      <c r="F6" s="21"/>
      <c r="G6" s="21">
        <v>17</v>
      </c>
      <c r="H6" s="127">
        <f>D6*G6</f>
        <v>0</v>
      </c>
      <c r="I6" s="126">
        <v>17200</v>
      </c>
      <c r="J6" s="22">
        <f>IF(ISERROR(H6*I6),"",ROUND(H6*I6,1))</f>
        <v>0</v>
      </c>
    </row>
    <row r="7" spans="1:10" s="10" customFormat="1" ht="15" customHeight="1">
      <c r="A7" s="245" t="s">
        <v>659</v>
      </c>
      <c r="B7" s="97" t="s">
        <v>661</v>
      </c>
      <c r="C7" s="245" t="s">
        <v>667</v>
      </c>
      <c r="D7" s="20"/>
      <c r="E7" s="9" t="s">
        <v>490</v>
      </c>
      <c r="F7" s="21"/>
      <c r="G7" s="21">
        <v>20</v>
      </c>
      <c r="H7" s="127">
        <f>D7*G7</f>
        <v>0</v>
      </c>
      <c r="I7" s="126">
        <v>17200</v>
      </c>
      <c r="J7" s="22">
        <f>IF(ISERROR(H7*I7),"",ROUND(H7*I7,1))</f>
        <v>0</v>
      </c>
    </row>
    <row r="8" spans="1:10" s="10" customFormat="1" ht="15" customHeight="1">
      <c r="A8" s="246"/>
      <c r="B8" s="97" t="s">
        <v>662</v>
      </c>
      <c r="C8" s="246"/>
      <c r="D8" s="20"/>
      <c r="E8" s="9" t="s">
        <v>490</v>
      </c>
      <c r="F8" s="21"/>
      <c r="G8" s="21">
        <v>200</v>
      </c>
      <c r="H8" s="127">
        <f>D8*G8</f>
        <v>0</v>
      </c>
      <c r="I8" s="149">
        <v>17200</v>
      </c>
      <c r="J8" s="22">
        <f>IF(ISERROR(H8*I8),"",ROUND(H8*I8,1))</f>
        <v>0</v>
      </c>
    </row>
    <row r="9" spans="1:10" s="10" customFormat="1" ht="15" customHeight="1">
      <c r="A9" s="246"/>
      <c r="B9" s="97" t="s">
        <v>663</v>
      </c>
      <c r="C9" s="246"/>
      <c r="D9" s="20"/>
      <c r="E9" s="9" t="s">
        <v>490</v>
      </c>
      <c r="F9" s="21"/>
      <c r="G9" s="90">
        <v>30</v>
      </c>
      <c r="H9" s="127">
        <f>D9*G9</f>
        <v>0</v>
      </c>
      <c r="I9" s="126">
        <v>17200</v>
      </c>
      <c r="J9" s="22">
        <f>IF(ISERROR(H9*I9),"",ROUND(H9*I9,1))</f>
        <v>0</v>
      </c>
    </row>
    <row r="10" spans="1:10" s="10" customFormat="1" ht="15" customHeight="1">
      <c r="A10" s="247"/>
      <c r="B10" s="97" t="s">
        <v>664</v>
      </c>
      <c r="C10" s="247"/>
      <c r="D10" s="20"/>
      <c r="E10" s="9" t="s">
        <v>490</v>
      </c>
      <c r="F10" s="21"/>
      <c r="G10" s="21">
        <v>300</v>
      </c>
      <c r="H10" s="127">
        <f>D10*G10</f>
        <v>0</v>
      </c>
      <c r="I10" s="126">
        <v>17200</v>
      </c>
      <c r="J10" s="22">
        <f>IF(ISERROR(H10*I10),"",ROUND(H10*I10,1))</f>
        <v>0</v>
      </c>
    </row>
    <row r="11" spans="3:11" ht="15" customHeight="1">
      <c r="C11" s="2"/>
      <c r="D11" s="2"/>
      <c r="G11" s="11" t="s">
        <v>462</v>
      </c>
      <c r="H11" s="100">
        <f>SUM(H6:H10)</f>
        <v>0</v>
      </c>
      <c r="I11" s="79" t="s">
        <v>116</v>
      </c>
      <c r="J11" s="100">
        <f>SUM(J6:J10)</f>
        <v>0</v>
      </c>
      <c r="K11" s="10" t="s">
        <v>117</v>
      </c>
    </row>
  </sheetData>
  <sheetProtection/>
  <mergeCells count="10">
    <mergeCell ref="C7:C10"/>
    <mergeCell ref="A7:A10"/>
    <mergeCell ref="I4:I5"/>
    <mergeCell ref="J4:J5"/>
    <mergeCell ref="C4:C5"/>
    <mergeCell ref="D4:D5"/>
    <mergeCell ref="E4:E5"/>
    <mergeCell ref="F4:F5"/>
    <mergeCell ref="G4:G5"/>
    <mergeCell ref="H4:H5"/>
  </mergeCells>
  <printOptions/>
  <pageMargins left="0.7" right="0.7" top="0.75" bottom="0.75" header="0.3" footer="0.3"/>
  <pageSetup fitToHeight="1" fitToWidth="1" horizontalDpi="600" verticalDpi="600" orientation="landscape"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D10" sqref="D6:D10"/>
    </sheetView>
  </sheetViews>
  <sheetFormatPr defaultColWidth="9.00390625" defaultRowHeight="15" customHeight="1"/>
  <cols>
    <col min="1" max="1" width="32.375" style="2" customWidth="1"/>
    <col min="2" max="2" width="30.50390625" style="2" bestFit="1" customWidth="1"/>
    <col min="3" max="3" width="27.125" style="4" customWidth="1"/>
    <col min="4" max="4" width="6.75390625" style="4" customWidth="1"/>
    <col min="5" max="5" width="9.00390625" style="4" customWidth="1"/>
    <col min="6" max="6" width="9.75390625" style="4" customWidth="1"/>
    <col min="7" max="7" width="6.75390625" style="4" customWidth="1"/>
    <col min="8" max="8" width="12.375" style="4" customWidth="1"/>
    <col min="9" max="16384" width="9.00390625" style="2" customWidth="1"/>
  </cols>
  <sheetData>
    <row r="1" ht="14.25">
      <c r="A1" s="1" t="s">
        <v>632</v>
      </c>
    </row>
    <row r="2" ht="15" customHeight="1">
      <c r="A2" s="1" t="s">
        <v>657</v>
      </c>
    </row>
    <row r="3" spans="3:8" s="3" customFormat="1" ht="15" customHeight="1">
      <c r="C3" s="6"/>
      <c r="D3" s="6"/>
      <c r="E3" s="6"/>
      <c r="F3" s="6"/>
      <c r="G3" s="6"/>
      <c r="H3" s="6"/>
    </row>
    <row r="4" spans="1:10" ht="15" customHeight="1">
      <c r="A4" s="5" t="s">
        <v>545</v>
      </c>
      <c r="B4" s="7" t="s">
        <v>665</v>
      </c>
      <c r="C4" s="239" t="s">
        <v>463</v>
      </c>
      <c r="D4" s="180" t="s">
        <v>453</v>
      </c>
      <c r="E4" s="184" t="s">
        <v>454</v>
      </c>
      <c r="F4" s="243" t="s">
        <v>455</v>
      </c>
      <c r="G4" s="243" t="s">
        <v>456</v>
      </c>
      <c r="H4" s="183" t="s">
        <v>457</v>
      </c>
      <c r="I4" s="183" t="s">
        <v>458</v>
      </c>
      <c r="J4" s="183" t="s">
        <v>459</v>
      </c>
    </row>
    <row r="5" spans="1:10" ht="15" customHeight="1">
      <c r="A5" s="5" t="s">
        <v>460</v>
      </c>
      <c r="B5" s="7" t="s">
        <v>452</v>
      </c>
      <c r="C5" s="241"/>
      <c r="D5" s="180"/>
      <c r="E5" s="184"/>
      <c r="F5" s="244"/>
      <c r="G5" s="244"/>
      <c r="H5" s="180"/>
      <c r="I5" s="180"/>
      <c r="J5" s="180"/>
    </row>
    <row r="6" spans="1:10" s="10" customFormat="1" ht="15" customHeight="1">
      <c r="A6" s="147" t="s">
        <v>658</v>
      </c>
      <c r="B6" s="97" t="s">
        <v>660</v>
      </c>
      <c r="C6" s="148" t="s">
        <v>666</v>
      </c>
      <c r="D6" s="20"/>
      <c r="E6" s="9" t="s">
        <v>490</v>
      </c>
      <c r="F6" s="21"/>
      <c r="G6" s="21">
        <v>17</v>
      </c>
      <c r="H6" s="127">
        <f>D6*G6</f>
        <v>0</v>
      </c>
      <c r="I6" s="126">
        <v>17200</v>
      </c>
      <c r="J6" s="22">
        <f>IF(ISERROR(H6*I6),"",ROUND(H6*I6,1))</f>
        <v>0</v>
      </c>
    </row>
    <row r="7" spans="1:10" s="10" customFormat="1" ht="15" customHeight="1">
      <c r="A7" s="245" t="s">
        <v>659</v>
      </c>
      <c r="B7" s="97" t="s">
        <v>661</v>
      </c>
      <c r="C7" s="245" t="s">
        <v>667</v>
      </c>
      <c r="D7" s="20"/>
      <c r="E7" s="9" t="s">
        <v>490</v>
      </c>
      <c r="F7" s="21"/>
      <c r="G7" s="21">
        <v>20</v>
      </c>
      <c r="H7" s="127">
        <f>D7*G7</f>
        <v>0</v>
      </c>
      <c r="I7" s="126">
        <v>17200</v>
      </c>
      <c r="J7" s="22">
        <f>IF(ISERROR(H7*I7),"",ROUND(H7*I7,1))</f>
        <v>0</v>
      </c>
    </row>
    <row r="8" spans="1:10" s="10" customFormat="1" ht="15" customHeight="1">
      <c r="A8" s="246"/>
      <c r="B8" s="97" t="s">
        <v>662</v>
      </c>
      <c r="C8" s="246"/>
      <c r="D8" s="20"/>
      <c r="E8" s="9" t="s">
        <v>490</v>
      </c>
      <c r="F8" s="21"/>
      <c r="G8" s="21">
        <v>200</v>
      </c>
      <c r="H8" s="127">
        <f>D8*G8</f>
        <v>0</v>
      </c>
      <c r="I8" s="149">
        <v>17200</v>
      </c>
      <c r="J8" s="22">
        <f>IF(ISERROR(H8*I8),"",ROUND(H8*I8,1))</f>
        <v>0</v>
      </c>
    </row>
    <row r="9" spans="1:10" s="10" customFormat="1" ht="15" customHeight="1">
      <c r="A9" s="246"/>
      <c r="B9" s="97" t="s">
        <v>663</v>
      </c>
      <c r="C9" s="246"/>
      <c r="D9" s="20"/>
      <c r="E9" s="9" t="s">
        <v>490</v>
      </c>
      <c r="F9" s="21"/>
      <c r="G9" s="90">
        <v>30</v>
      </c>
      <c r="H9" s="127">
        <f>D9*G9</f>
        <v>0</v>
      </c>
      <c r="I9" s="126">
        <v>17200</v>
      </c>
      <c r="J9" s="22">
        <f>IF(ISERROR(H9*I9),"",ROUND(H9*I9,1))</f>
        <v>0</v>
      </c>
    </row>
    <row r="10" spans="1:10" s="10" customFormat="1" ht="15" customHeight="1">
      <c r="A10" s="247"/>
      <c r="B10" s="97" t="s">
        <v>664</v>
      </c>
      <c r="C10" s="247"/>
      <c r="D10" s="20"/>
      <c r="E10" s="9" t="s">
        <v>490</v>
      </c>
      <c r="F10" s="21"/>
      <c r="G10" s="21">
        <v>300</v>
      </c>
      <c r="H10" s="127">
        <f>D10*G10</f>
        <v>0</v>
      </c>
      <c r="I10" s="126">
        <v>17200</v>
      </c>
      <c r="J10" s="22">
        <f>IF(ISERROR(H10*I10),"",ROUND(H10*I10,1))</f>
        <v>0</v>
      </c>
    </row>
    <row r="11" spans="3:11" ht="15" customHeight="1">
      <c r="C11" s="2"/>
      <c r="D11" s="2"/>
      <c r="G11" s="11" t="s">
        <v>462</v>
      </c>
      <c r="H11" s="100">
        <f>SUM(H6:H10)</f>
        <v>0</v>
      </c>
      <c r="I11" s="79" t="s">
        <v>116</v>
      </c>
      <c r="J11" s="100">
        <f>SUM(J6:J10)</f>
        <v>0</v>
      </c>
      <c r="K11" s="10" t="s">
        <v>117</v>
      </c>
    </row>
  </sheetData>
  <sheetProtection/>
  <mergeCells count="10">
    <mergeCell ref="I4:I5"/>
    <mergeCell ref="J4:J5"/>
    <mergeCell ref="A7:A10"/>
    <mergeCell ref="C7:C10"/>
    <mergeCell ref="C4:C5"/>
    <mergeCell ref="D4:D5"/>
    <mergeCell ref="E4:E5"/>
    <mergeCell ref="F4:F5"/>
    <mergeCell ref="G4:G5"/>
    <mergeCell ref="H4:H5"/>
  </mergeCells>
  <printOptions/>
  <pageMargins left="0.7" right="0.7" top="0.75" bottom="0.75" header="0.3" footer="0.3"/>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2:K52"/>
  <sheetViews>
    <sheetView zoomScale="85" zoomScaleNormal="85" zoomScalePageLayoutView="0" workbookViewId="0" topLeftCell="A1">
      <selection activeCell="C9" sqref="C9"/>
    </sheetView>
  </sheetViews>
  <sheetFormatPr defaultColWidth="4.00390625" defaultRowHeight="13.5"/>
  <cols>
    <col min="1" max="1" width="1.25" style="28" customWidth="1"/>
    <col min="2" max="2" width="28.375" style="28" customWidth="1"/>
    <col min="3" max="9" width="10.25390625" style="28" customWidth="1"/>
    <col min="10" max="10" width="12.125" style="28" customWidth="1"/>
    <col min="11" max="16384" width="4.00390625" style="28" customWidth="1"/>
  </cols>
  <sheetData>
    <row r="2" spans="1:10" ht="18.75">
      <c r="A2" s="169" t="s">
        <v>635</v>
      </c>
      <c r="B2" s="169"/>
      <c r="C2" s="169"/>
      <c r="D2" s="169"/>
      <c r="E2" s="169"/>
      <c r="F2" s="169"/>
      <c r="G2" s="169"/>
      <c r="H2" s="169"/>
      <c r="I2" s="169"/>
      <c r="J2" s="169"/>
    </row>
    <row r="4" spans="1:11" ht="16.5">
      <c r="A4" s="136"/>
      <c r="B4" s="136"/>
      <c r="C4" s="137"/>
      <c r="D4" s="138"/>
      <c r="E4" s="139"/>
      <c r="F4" s="136"/>
      <c r="H4" s="29"/>
      <c r="I4" s="29"/>
      <c r="J4" s="29" t="s">
        <v>434</v>
      </c>
      <c r="K4" s="135"/>
    </row>
    <row r="5" spans="1:10" ht="13.5">
      <c r="A5" s="172" t="s">
        <v>537</v>
      </c>
      <c r="B5" s="173"/>
      <c r="C5" s="165" t="s">
        <v>538</v>
      </c>
      <c r="D5" s="165" t="s">
        <v>539</v>
      </c>
      <c r="E5" s="165" t="s">
        <v>542</v>
      </c>
      <c r="F5" s="165" t="s">
        <v>543</v>
      </c>
      <c r="G5" s="165" t="s">
        <v>544</v>
      </c>
      <c r="H5" s="165" t="s">
        <v>540</v>
      </c>
      <c r="I5" s="167" t="s">
        <v>668</v>
      </c>
      <c r="J5" s="176" t="s">
        <v>462</v>
      </c>
    </row>
    <row r="6" spans="1:10" ht="13.5">
      <c r="A6" s="174"/>
      <c r="B6" s="175"/>
      <c r="C6" s="166"/>
      <c r="D6" s="166"/>
      <c r="E6" s="166"/>
      <c r="F6" s="166"/>
      <c r="G6" s="166"/>
      <c r="H6" s="166"/>
      <c r="I6" s="168"/>
      <c r="J6" s="177"/>
    </row>
    <row r="7" spans="1:10" ht="15.75" customHeight="1">
      <c r="A7" s="128"/>
      <c r="B7" s="129" t="s">
        <v>549</v>
      </c>
      <c r="C7" s="140">
        <f>SUM('【措置前】算定表 CO2'!J6:J28)</f>
        <v>0</v>
      </c>
      <c r="D7" s="140"/>
      <c r="E7" s="140"/>
      <c r="F7" s="140"/>
      <c r="G7" s="140"/>
      <c r="H7" s="140"/>
      <c r="I7" s="150"/>
      <c r="J7" s="141">
        <f>SUM(C7:I7)</f>
        <v>0</v>
      </c>
    </row>
    <row r="8" spans="1:10" ht="15.75" customHeight="1">
      <c r="A8" s="128"/>
      <c r="B8" s="129" t="s">
        <v>550</v>
      </c>
      <c r="C8" s="140">
        <f>SUM('【措置前】算定表 CO2'!J34:J43)</f>
        <v>0</v>
      </c>
      <c r="D8" s="140"/>
      <c r="E8" s="140"/>
      <c r="F8" s="140"/>
      <c r="G8" s="140"/>
      <c r="H8" s="140"/>
      <c r="I8" s="150"/>
      <c r="J8" s="141">
        <f aca="true" t="shared" si="0" ref="J8:J50">SUM(C8:I8)</f>
        <v>0</v>
      </c>
    </row>
    <row r="9" spans="1:10" ht="15.75" customHeight="1">
      <c r="A9" s="128"/>
      <c r="B9" s="129" t="s">
        <v>551</v>
      </c>
      <c r="C9" s="140">
        <f>SUM('【措置前】算定表 CO2'!J29:J33)</f>
        <v>0</v>
      </c>
      <c r="D9" s="140"/>
      <c r="E9" s="140"/>
      <c r="F9" s="140"/>
      <c r="G9" s="140"/>
      <c r="H9" s="140"/>
      <c r="I9" s="150"/>
      <c r="J9" s="141">
        <f t="shared" si="0"/>
        <v>0</v>
      </c>
    </row>
    <row r="10" spans="1:10" ht="30" customHeight="1">
      <c r="A10" s="128"/>
      <c r="B10" s="129" t="s">
        <v>119</v>
      </c>
      <c r="C10" s="142"/>
      <c r="D10" s="140">
        <f>SUM('【措置前】算定表 CH4'!J6:J59)</f>
        <v>0</v>
      </c>
      <c r="E10" s="140">
        <f>SUM('【措置前】算定表 N2O'!J6:J86)</f>
        <v>0</v>
      </c>
      <c r="F10" s="140"/>
      <c r="G10" s="140"/>
      <c r="H10" s="140"/>
      <c r="I10" s="150"/>
      <c r="J10" s="141">
        <f t="shared" si="0"/>
        <v>0</v>
      </c>
    </row>
    <row r="11" spans="1:10" ht="35.25" customHeight="1">
      <c r="A11" s="128"/>
      <c r="B11" s="129" t="s">
        <v>552</v>
      </c>
      <c r="C11" s="143"/>
      <c r="D11" s="140">
        <f>'【措置前】算定表 CH4'!J60</f>
        <v>0</v>
      </c>
      <c r="E11" s="140"/>
      <c r="F11" s="140"/>
      <c r="G11" s="140"/>
      <c r="H11" s="140"/>
      <c r="I11" s="150"/>
      <c r="J11" s="141">
        <f t="shared" si="0"/>
        <v>0</v>
      </c>
    </row>
    <row r="12" spans="1:10" ht="14.25" customHeight="1">
      <c r="A12" s="128"/>
      <c r="B12" s="129" t="s">
        <v>553</v>
      </c>
      <c r="C12" s="140">
        <f>'【措置前】算定表 CO2'!$J$55</f>
        <v>0</v>
      </c>
      <c r="D12" s="140"/>
      <c r="E12" s="140"/>
      <c r="F12" s="140"/>
      <c r="G12" s="140"/>
      <c r="H12" s="140"/>
      <c r="I12" s="150"/>
      <c r="J12" s="141">
        <f t="shared" si="0"/>
        <v>0</v>
      </c>
    </row>
    <row r="13" spans="1:10" ht="14.25" customHeight="1">
      <c r="A13" s="128"/>
      <c r="B13" s="129" t="s">
        <v>554</v>
      </c>
      <c r="C13" s="140">
        <f>SUM('【措置前】算定表 CO2'!J56:J57)</f>
        <v>0</v>
      </c>
      <c r="D13" s="140"/>
      <c r="E13" s="140"/>
      <c r="F13" s="140"/>
      <c r="G13" s="140"/>
      <c r="H13" s="140"/>
      <c r="I13" s="150"/>
      <c r="J13" s="141">
        <f t="shared" si="0"/>
        <v>0</v>
      </c>
    </row>
    <row r="14" spans="1:10" ht="14.25" customHeight="1">
      <c r="A14" s="128"/>
      <c r="B14" s="134" t="s">
        <v>555</v>
      </c>
      <c r="C14" s="140">
        <f>SUM('【措置前】算定表 CO2'!J58:J59)</f>
        <v>0</v>
      </c>
      <c r="D14" s="140"/>
      <c r="E14" s="140"/>
      <c r="F14" s="140"/>
      <c r="G14" s="140"/>
      <c r="H14" s="140"/>
      <c r="I14" s="150"/>
      <c r="J14" s="141">
        <f t="shared" si="0"/>
        <v>0</v>
      </c>
    </row>
    <row r="15" spans="1:10" ht="14.25" customHeight="1">
      <c r="A15" s="128"/>
      <c r="B15" s="129" t="s">
        <v>556</v>
      </c>
      <c r="C15" s="140">
        <f>'【措置前】算定表 CO2'!J60</f>
        <v>0</v>
      </c>
      <c r="D15" s="140"/>
      <c r="E15" s="140"/>
      <c r="F15" s="140"/>
      <c r="G15" s="140"/>
      <c r="H15" s="140"/>
      <c r="I15" s="150"/>
      <c r="J15" s="141">
        <f t="shared" si="0"/>
        <v>0</v>
      </c>
    </row>
    <row r="16" spans="1:10" ht="14.25" customHeight="1">
      <c r="A16" s="128"/>
      <c r="B16" s="129" t="s">
        <v>557</v>
      </c>
      <c r="C16" s="140">
        <f>'【措置前】算定表 CO2'!J61</f>
        <v>0</v>
      </c>
      <c r="D16" s="140"/>
      <c r="E16" s="140"/>
      <c r="F16" s="140"/>
      <c r="G16" s="140"/>
      <c r="H16" s="140"/>
      <c r="I16" s="150"/>
      <c r="J16" s="141">
        <f t="shared" si="0"/>
        <v>0</v>
      </c>
    </row>
    <row r="17" spans="1:10" ht="14.25" customHeight="1">
      <c r="A17" s="128"/>
      <c r="B17" s="129" t="s">
        <v>558</v>
      </c>
      <c r="C17" s="140">
        <f>SUM('【措置前】算定表 CO2'!J62:J69)</f>
        <v>0</v>
      </c>
      <c r="D17" s="140"/>
      <c r="E17" s="140"/>
      <c r="F17" s="140"/>
      <c r="G17" s="140"/>
      <c r="H17" s="140"/>
      <c r="I17" s="150"/>
      <c r="J17" s="141">
        <f t="shared" si="0"/>
        <v>0</v>
      </c>
    </row>
    <row r="18" spans="1:10" ht="14.25" customHeight="1">
      <c r="A18" s="128"/>
      <c r="B18" s="129" t="s">
        <v>559</v>
      </c>
      <c r="C18" s="140">
        <f>'【措置前】算定表 CO2'!$J$70</f>
        <v>0</v>
      </c>
      <c r="D18" s="140"/>
      <c r="E18" s="140"/>
      <c r="F18" s="140"/>
      <c r="G18" s="140"/>
      <c r="H18" s="140"/>
      <c r="I18" s="150"/>
      <c r="J18" s="141">
        <f t="shared" si="0"/>
        <v>0</v>
      </c>
    </row>
    <row r="19" spans="1:10" ht="14.25" customHeight="1">
      <c r="A19" s="128"/>
      <c r="B19" s="129" t="s">
        <v>560</v>
      </c>
      <c r="C19" s="140">
        <f>SUM('【措置前】算定表 CO2'!J71:J72)</f>
        <v>0</v>
      </c>
      <c r="D19" s="140"/>
      <c r="E19" s="140"/>
      <c r="F19" s="140"/>
      <c r="G19" s="140"/>
      <c r="H19" s="140"/>
      <c r="I19" s="150"/>
      <c r="J19" s="141">
        <f t="shared" si="0"/>
        <v>0</v>
      </c>
    </row>
    <row r="20" spans="1:10" ht="14.25" customHeight="1">
      <c r="A20" s="128"/>
      <c r="B20" s="129" t="s">
        <v>561</v>
      </c>
      <c r="C20" s="140">
        <f>'【措置前】算定表 CO2'!$J$73</f>
        <v>0</v>
      </c>
      <c r="D20" s="140"/>
      <c r="E20" s="140"/>
      <c r="F20" s="140"/>
      <c r="G20" s="140"/>
      <c r="H20" s="140"/>
      <c r="I20" s="150"/>
      <c r="J20" s="141">
        <f t="shared" si="0"/>
        <v>0</v>
      </c>
    </row>
    <row r="21" spans="1:10" ht="27" customHeight="1">
      <c r="A21" s="128"/>
      <c r="B21" s="129" t="s">
        <v>562</v>
      </c>
      <c r="C21" s="140">
        <f>SUM('【措置前】算定表 CO2'!J74)</f>
        <v>0</v>
      </c>
      <c r="D21" s="140"/>
      <c r="E21" s="140"/>
      <c r="F21" s="140"/>
      <c r="G21" s="140"/>
      <c r="H21" s="140"/>
      <c r="I21" s="150"/>
      <c r="J21" s="141">
        <f t="shared" si="0"/>
        <v>0</v>
      </c>
    </row>
    <row r="22" spans="1:10" ht="14.25" customHeight="1">
      <c r="A22" s="128"/>
      <c r="B22" s="129" t="s">
        <v>95</v>
      </c>
      <c r="C22" s="140">
        <f>'【措置前】算定表 CO2'!J75</f>
        <v>0</v>
      </c>
      <c r="D22" s="140"/>
      <c r="E22" s="140"/>
      <c r="F22" s="140"/>
      <c r="G22" s="140"/>
      <c r="H22" s="140"/>
      <c r="I22" s="150"/>
      <c r="J22" s="141">
        <f t="shared" si="0"/>
        <v>0</v>
      </c>
    </row>
    <row r="23" spans="1:10" ht="14.25" customHeight="1">
      <c r="A23" s="128"/>
      <c r="B23" s="129" t="s">
        <v>97</v>
      </c>
      <c r="C23" s="142">
        <f>'【措置前】算定表 CO2'!J76</f>
        <v>0</v>
      </c>
      <c r="D23" s="140"/>
      <c r="E23" s="140"/>
      <c r="F23" s="140"/>
      <c r="G23" s="140"/>
      <c r="H23" s="140"/>
      <c r="I23" s="150"/>
      <c r="J23" s="141">
        <f t="shared" si="0"/>
        <v>0</v>
      </c>
    </row>
    <row r="24" spans="1:10" ht="14.25" customHeight="1">
      <c r="A24" s="128"/>
      <c r="B24" s="129" t="s">
        <v>99</v>
      </c>
      <c r="C24" s="140">
        <f>'【措置前】算定表 CO2'!J77</f>
        <v>0</v>
      </c>
      <c r="D24" s="140"/>
      <c r="E24" s="140"/>
      <c r="F24" s="140"/>
      <c r="G24" s="140"/>
      <c r="H24" s="140"/>
      <c r="I24" s="150"/>
      <c r="J24" s="141">
        <f t="shared" si="0"/>
        <v>0</v>
      </c>
    </row>
    <row r="25" spans="1:10" ht="27.75" customHeight="1">
      <c r="A25" s="128"/>
      <c r="B25" s="129" t="s">
        <v>563</v>
      </c>
      <c r="C25" s="140"/>
      <c r="D25" s="140">
        <f>SUM('【措置前】算定表 CH4'!J75:J79)</f>
        <v>0</v>
      </c>
      <c r="E25" s="140">
        <f>SUM('【措置前】算定表 N2O'!J87:J88)</f>
        <v>0</v>
      </c>
      <c r="F25" s="140"/>
      <c r="G25" s="140"/>
      <c r="H25" s="140"/>
      <c r="I25" s="150"/>
      <c r="J25" s="141">
        <f t="shared" si="0"/>
        <v>0</v>
      </c>
    </row>
    <row r="26" spans="1:10" ht="17.25" customHeight="1">
      <c r="A26" s="128"/>
      <c r="B26" s="129" t="s">
        <v>238</v>
      </c>
      <c r="C26" s="140"/>
      <c r="D26" s="140"/>
      <c r="E26" s="140">
        <f>'【措置前】算定表 N2O'!$J$89</f>
        <v>0</v>
      </c>
      <c r="F26" s="140"/>
      <c r="G26" s="140"/>
      <c r="H26" s="140"/>
      <c r="I26" s="150"/>
      <c r="J26" s="141">
        <f t="shared" si="0"/>
        <v>0</v>
      </c>
    </row>
    <row r="27" spans="1:10" ht="17.25" customHeight="1">
      <c r="A27" s="128"/>
      <c r="B27" s="129" t="s">
        <v>181</v>
      </c>
      <c r="C27" s="140"/>
      <c r="D27" s="140">
        <f>SUM('【措置前】算定表 CH4'!J83)</f>
        <v>0</v>
      </c>
      <c r="E27" s="140">
        <f>SUM('【措置前】算定表 N2O'!J90)</f>
        <v>0</v>
      </c>
      <c r="F27" s="140"/>
      <c r="G27" s="140"/>
      <c r="H27" s="140"/>
      <c r="I27" s="150"/>
      <c r="J27" s="141">
        <f t="shared" si="0"/>
        <v>0</v>
      </c>
    </row>
    <row r="28" spans="1:10" ht="15" customHeight="1">
      <c r="A28" s="128"/>
      <c r="B28" s="129" t="s">
        <v>183</v>
      </c>
      <c r="C28" s="140"/>
      <c r="D28" s="140">
        <f>SUM('【措置前】算定表 CH4'!J84:J94)</f>
        <v>0</v>
      </c>
      <c r="E28" s="140">
        <f>SUM('【措置前】算定表 N2O'!J91:J101)</f>
        <v>0</v>
      </c>
      <c r="F28" s="140"/>
      <c r="G28" s="140"/>
      <c r="H28" s="140"/>
      <c r="I28" s="150"/>
      <c r="J28" s="141">
        <f t="shared" si="0"/>
        <v>0</v>
      </c>
    </row>
    <row r="29" spans="1:10" ht="30" customHeight="1">
      <c r="A29" s="128"/>
      <c r="B29" s="129" t="s">
        <v>435</v>
      </c>
      <c r="C29" s="140">
        <f>SUM('【措置前】算定表 CO2'!J78:J88)</f>
        <v>0</v>
      </c>
      <c r="D29" s="140">
        <f>SUM('【措置前】算定表 CH4'!J95:J107)</f>
        <v>0</v>
      </c>
      <c r="E29" s="140">
        <f>SUM('【措置前】算定表 N2O'!J102:J136)</f>
        <v>0</v>
      </c>
      <c r="F29" s="140"/>
      <c r="G29" s="140"/>
      <c r="H29" s="140"/>
      <c r="I29" s="150"/>
      <c r="J29" s="141">
        <f t="shared" si="0"/>
        <v>0</v>
      </c>
    </row>
    <row r="30" spans="1:10" ht="15" customHeight="1">
      <c r="A30" s="128"/>
      <c r="B30" s="129" t="s">
        <v>530</v>
      </c>
      <c r="C30" s="140"/>
      <c r="D30" s="140"/>
      <c r="E30" s="142"/>
      <c r="F30" s="142"/>
      <c r="G30" s="142">
        <f>SUM('【措置前】算定表 PFC'!J6:J7)</f>
        <v>0</v>
      </c>
      <c r="H30" s="142"/>
      <c r="I30" s="150"/>
      <c r="J30" s="141">
        <f t="shared" si="0"/>
        <v>0</v>
      </c>
    </row>
    <row r="31" spans="1:10" ht="15" customHeight="1">
      <c r="A31" s="128"/>
      <c r="B31" s="129" t="s">
        <v>438</v>
      </c>
      <c r="C31" s="140"/>
      <c r="D31" s="140"/>
      <c r="E31" s="142"/>
      <c r="F31" s="142"/>
      <c r="G31" s="142"/>
      <c r="H31" s="143">
        <f>'【措置前】算定表 SF6'!$J$6</f>
        <v>0</v>
      </c>
      <c r="I31" s="151"/>
      <c r="J31" s="141">
        <f t="shared" si="0"/>
        <v>0</v>
      </c>
    </row>
    <row r="32" spans="1:10" ht="30" customHeight="1">
      <c r="A32" s="128"/>
      <c r="B32" s="129" t="s">
        <v>278</v>
      </c>
      <c r="C32" s="140"/>
      <c r="D32" s="140"/>
      <c r="E32" s="140"/>
      <c r="F32" s="140">
        <f>'【措置前】算定表 HFC'!J6</f>
        <v>0</v>
      </c>
      <c r="G32" s="140"/>
      <c r="H32" s="140"/>
      <c r="I32" s="150"/>
      <c r="J32" s="141">
        <f t="shared" si="0"/>
        <v>0</v>
      </c>
    </row>
    <row r="33" spans="1:10" ht="30" customHeight="1">
      <c r="A33" s="128"/>
      <c r="B33" s="129" t="s">
        <v>281</v>
      </c>
      <c r="C33" s="140"/>
      <c r="D33" s="140"/>
      <c r="E33" s="140"/>
      <c r="F33" s="140">
        <f>'【措置前】算定表 HFC'!J8</f>
        <v>0</v>
      </c>
      <c r="G33" s="140"/>
      <c r="H33" s="140"/>
      <c r="I33" s="150"/>
      <c r="J33" s="141">
        <f t="shared" si="0"/>
        <v>0</v>
      </c>
    </row>
    <row r="34" spans="1:10" ht="15" customHeight="1">
      <c r="A34" s="128"/>
      <c r="B34" s="129" t="s">
        <v>534</v>
      </c>
      <c r="C34" s="140"/>
      <c r="D34" s="140"/>
      <c r="E34" s="142"/>
      <c r="F34" s="142"/>
      <c r="G34" s="142">
        <f>'【措置前】算定表 PFC'!J8</f>
        <v>0</v>
      </c>
      <c r="H34" s="142"/>
      <c r="I34" s="150"/>
      <c r="J34" s="141">
        <f t="shared" si="0"/>
        <v>0</v>
      </c>
    </row>
    <row r="35" spans="1:10" ht="15" customHeight="1">
      <c r="A35" s="128"/>
      <c r="B35" s="129" t="s">
        <v>439</v>
      </c>
      <c r="C35" s="140"/>
      <c r="D35" s="140"/>
      <c r="E35" s="142"/>
      <c r="F35" s="142"/>
      <c r="G35" s="142"/>
      <c r="H35" s="143">
        <f>'【措置前】算定表 SF6'!$J$7</f>
        <v>0</v>
      </c>
      <c r="I35" s="151"/>
      <c r="J35" s="141">
        <f t="shared" si="0"/>
        <v>0</v>
      </c>
    </row>
    <row r="36" spans="1:10" ht="15" customHeight="1">
      <c r="A36" s="128"/>
      <c r="B36" s="129" t="s">
        <v>669</v>
      </c>
      <c r="C36" s="140"/>
      <c r="D36" s="140"/>
      <c r="E36" s="140"/>
      <c r="F36" s="140"/>
      <c r="G36" s="140"/>
      <c r="H36" s="152"/>
      <c r="I36" s="151">
        <f>'【措置前】算定表 NF3'!J6</f>
        <v>0</v>
      </c>
      <c r="J36" s="141">
        <f t="shared" si="0"/>
        <v>0</v>
      </c>
    </row>
    <row r="37" spans="1:10" ht="30" customHeight="1">
      <c r="A37" s="128"/>
      <c r="B37" s="129" t="s">
        <v>283</v>
      </c>
      <c r="C37" s="140"/>
      <c r="D37" s="140"/>
      <c r="E37" s="140"/>
      <c r="F37" s="140">
        <f>SUM('【措置前】算定表 HFC'!J9:J13)</f>
        <v>0</v>
      </c>
      <c r="G37" s="140"/>
      <c r="H37" s="140"/>
      <c r="I37" s="150"/>
      <c r="J37" s="141">
        <f t="shared" si="0"/>
        <v>0</v>
      </c>
    </row>
    <row r="38" spans="1:10" ht="30" customHeight="1">
      <c r="A38" s="128"/>
      <c r="B38" s="129" t="s">
        <v>292</v>
      </c>
      <c r="C38" s="140"/>
      <c r="D38" s="140"/>
      <c r="E38" s="140"/>
      <c r="F38" s="140">
        <f>SUM('【措置前】算定表 HFC'!J14)</f>
        <v>0</v>
      </c>
      <c r="G38" s="140"/>
      <c r="H38" s="140"/>
      <c r="I38" s="150"/>
      <c r="J38" s="141">
        <f t="shared" si="0"/>
        <v>0</v>
      </c>
    </row>
    <row r="39" spans="1:10" ht="30" customHeight="1">
      <c r="A39" s="128"/>
      <c r="B39" s="129" t="s">
        <v>294</v>
      </c>
      <c r="C39" s="140"/>
      <c r="D39" s="140"/>
      <c r="E39" s="140"/>
      <c r="F39" s="140">
        <f>SUM('【措置前】算定表 HFC'!J15:J18)</f>
        <v>0</v>
      </c>
      <c r="G39" s="140"/>
      <c r="H39" s="140"/>
      <c r="I39" s="150"/>
      <c r="J39" s="141">
        <f t="shared" si="0"/>
        <v>0</v>
      </c>
    </row>
    <row r="40" spans="1:10" ht="30.75" customHeight="1">
      <c r="A40" s="128"/>
      <c r="B40" s="129" t="s">
        <v>297</v>
      </c>
      <c r="C40" s="140"/>
      <c r="D40" s="140"/>
      <c r="E40" s="140"/>
      <c r="F40" s="140">
        <f>SUM('【措置前】算定表 HFC'!J19:J22)</f>
        <v>0</v>
      </c>
      <c r="G40" s="140"/>
      <c r="H40" s="140"/>
      <c r="I40" s="150"/>
      <c r="J40" s="141">
        <f t="shared" si="0"/>
        <v>0</v>
      </c>
    </row>
    <row r="41" spans="1:10" ht="30" customHeight="1">
      <c r="A41" s="128"/>
      <c r="B41" s="129" t="s">
        <v>299</v>
      </c>
      <c r="C41" s="140"/>
      <c r="D41" s="140"/>
      <c r="E41" s="140"/>
      <c r="F41" s="140">
        <f>SUM('【措置前】算定表 HFC'!J23:J25)</f>
        <v>0</v>
      </c>
      <c r="G41" s="140"/>
      <c r="H41" s="140"/>
      <c r="I41" s="150"/>
      <c r="J41" s="141">
        <f t="shared" si="0"/>
        <v>0</v>
      </c>
    </row>
    <row r="42" spans="1:10" ht="30" customHeight="1">
      <c r="A42" s="128"/>
      <c r="B42" s="129" t="s">
        <v>301</v>
      </c>
      <c r="C42" s="140"/>
      <c r="D42" s="140"/>
      <c r="E42" s="140"/>
      <c r="F42" s="140">
        <f>SUM('【措置前】算定表 HFC'!J26:J27)</f>
        <v>0</v>
      </c>
      <c r="G42" s="140"/>
      <c r="H42" s="140"/>
      <c r="I42" s="150"/>
      <c r="J42" s="141">
        <f t="shared" si="0"/>
        <v>0</v>
      </c>
    </row>
    <row r="43" spans="1:10" ht="14.25" customHeight="1">
      <c r="A43" s="128"/>
      <c r="B43" s="129" t="s">
        <v>99</v>
      </c>
      <c r="C43" s="140"/>
      <c r="D43" s="140"/>
      <c r="E43" s="140"/>
      <c r="F43" s="140">
        <f>SUM('【措置前】算定表 HFC'!J28)</f>
        <v>0</v>
      </c>
      <c r="G43" s="140"/>
      <c r="H43" s="140"/>
      <c r="I43" s="150"/>
      <c r="J43" s="141">
        <f t="shared" si="0"/>
        <v>0</v>
      </c>
    </row>
    <row r="44" spans="1:10" ht="30" customHeight="1">
      <c r="A44" s="128"/>
      <c r="B44" s="129" t="s">
        <v>440</v>
      </c>
      <c r="C44" s="140"/>
      <c r="D44" s="140"/>
      <c r="E44" s="142"/>
      <c r="F44" s="142"/>
      <c r="G44" s="142"/>
      <c r="H44" s="143">
        <f>'【措置前】算定表 SF6'!$J$8</f>
        <v>0</v>
      </c>
      <c r="I44" s="151"/>
      <c r="J44" s="141">
        <f t="shared" si="0"/>
        <v>0</v>
      </c>
    </row>
    <row r="45" spans="1:10" ht="15" customHeight="1">
      <c r="A45" s="128"/>
      <c r="B45" s="129" t="s">
        <v>358</v>
      </c>
      <c r="C45" s="140"/>
      <c r="D45" s="140"/>
      <c r="E45" s="142"/>
      <c r="F45" s="142"/>
      <c r="G45" s="142"/>
      <c r="H45" s="142">
        <f>'【措置前】算定表 SF6'!J9</f>
        <v>0</v>
      </c>
      <c r="I45" s="150"/>
      <c r="J45" s="141">
        <f t="shared" si="0"/>
        <v>0</v>
      </c>
    </row>
    <row r="46" spans="1:10" ht="30" customHeight="1">
      <c r="A46" s="128"/>
      <c r="B46" s="129" t="s">
        <v>441</v>
      </c>
      <c r="C46" s="140"/>
      <c r="D46" s="140"/>
      <c r="E46" s="142"/>
      <c r="F46" s="142"/>
      <c r="G46" s="142"/>
      <c r="H46" s="143">
        <f>'【措置前】算定表 SF6'!$J$11</f>
        <v>0</v>
      </c>
      <c r="I46" s="151"/>
      <c r="J46" s="141">
        <f t="shared" si="0"/>
        <v>0</v>
      </c>
    </row>
    <row r="47" spans="1:10" ht="30" customHeight="1">
      <c r="A47" s="128"/>
      <c r="B47" s="129" t="s">
        <v>360</v>
      </c>
      <c r="C47" s="140"/>
      <c r="D47" s="140"/>
      <c r="E47" s="142"/>
      <c r="F47" s="142"/>
      <c r="G47" s="142"/>
      <c r="H47" s="143">
        <f>'【措置前】算定表 SF6'!$J$12</f>
        <v>0</v>
      </c>
      <c r="I47" s="151"/>
      <c r="J47" s="141">
        <f t="shared" si="0"/>
        <v>0</v>
      </c>
    </row>
    <row r="48" spans="1:10" ht="30" customHeight="1">
      <c r="A48" s="128"/>
      <c r="B48" s="129" t="s">
        <v>436</v>
      </c>
      <c r="C48" s="140"/>
      <c r="D48" s="140"/>
      <c r="E48" s="140"/>
      <c r="F48" s="140">
        <f>'【措置前】算定表 HFC'!J29</f>
        <v>0</v>
      </c>
      <c r="G48" s="140">
        <f>SUM('【措置前】算定表 PFC'!J9:J18)</f>
        <v>0</v>
      </c>
      <c r="H48" s="140">
        <f>'【措置前】算定表 SF6'!J13</f>
        <v>0</v>
      </c>
      <c r="I48" s="150">
        <f>SUM('【措置前】算定表 NF3'!J7:J10)</f>
        <v>0</v>
      </c>
      <c r="J48" s="141">
        <f>SUM(C48:I48)</f>
        <v>0</v>
      </c>
    </row>
    <row r="49" spans="1:10" ht="15" customHeight="1">
      <c r="A49" s="128"/>
      <c r="B49" s="129" t="s">
        <v>437</v>
      </c>
      <c r="C49" s="140"/>
      <c r="D49" s="140"/>
      <c r="E49" s="140"/>
      <c r="F49" s="140">
        <f>'【措置前】算定表 HFC'!J31</f>
        <v>0</v>
      </c>
      <c r="G49" s="140">
        <f>SUM('【措置前】算定表 PFC'!J19)</f>
        <v>0</v>
      </c>
      <c r="H49" s="140"/>
      <c r="I49" s="144"/>
      <c r="J49" s="141">
        <f t="shared" si="0"/>
        <v>0</v>
      </c>
    </row>
    <row r="50" spans="1:10" ht="15" customHeight="1" thickBot="1">
      <c r="A50" s="128"/>
      <c r="B50" s="130" t="s">
        <v>541</v>
      </c>
      <c r="C50" s="140">
        <f>SUM('【措置前】算定表 CO2'!J89:J91)</f>
        <v>0</v>
      </c>
      <c r="D50" s="140">
        <f>SUM('【措置前】算定表 CH4'!J108:J110)</f>
        <v>0</v>
      </c>
      <c r="E50" s="140">
        <f>SUM('【措置前】算定表 N2O'!J137:J139)</f>
        <v>0</v>
      </c>
      <c r="F50" s="140"/>
      <c r="G50" s="140"/>
      <c r="H50" s="140"/>
      <c r="I50" s="150"/>
      <c r="J50" s="141">
        <f t="shared" si="0"/>
        <v>0</v>
      </c>
    </row>
    <row r="51" spans="1:10" ht="18" customHeight="1" thickTop="1">
      <c r="A51" s="170" t="s">
        <v>462</v>
      </c>
      <c r="B51" s="170"/>
      <c r="C51" s="145">
        <f aca="true" t="shared" si="1" ref="C51:H51">SUM(C7:C50)</f>
        <v>0</v>
      </c>
      <c r="D51" s="145">
        <f t="shared" si="1"/>
        <v>0</v>
      </c>
      <c r="E51" s="145">
        <f t="shared" si="1"/>
        <v>0</v>
      </c>
      <c r="F51" s="145">
        <f t="shared" si="1"/>
        <v>0</v>
      </c>
      <c r="G51" s="145">
        <f t="shared" si="1"/>
        <v>0</v>
      </c>
      <c r="H51" s="145">
        <f t="shared" si="1"/>
        <v>0</v>
      </c>
      <c r="I51" s="145">
        <f>SUM(I7:I50)</f>
        <v>0</v>
      </c>
      <c r="J51" s="146">
        <f>SUM(J7:J50)</f>
        <v>0</v>
      </c>
    </row>
    <row r="52" spans="1:10" ht="13.5">
      <c r="A52" s="171" t="s">
        <v>442</v>
      </c>
      <c r="B52" s="171"/>
      <c r="C52" s="171"/>
      <c r="D52" s="171"/>
      <c r="E52" s="171"/>
      <c r="F52" s="171"/>
      <c r="G52" s="171"/>
      <c r="H52" s="171"/>
      <c r="I52" s="171"/>
      <c r="J52" s="171"/>
    </row>
  </sheetData>
  <sheetProtection formatCells="0"/>
  <mergeCells count="12">
    <mergeCell ref="A52:J52"/>
    <mergeCell ref="E5:E6"/>
    <mergeCell ref="A5:B6"/>
    <mergeCell ref="C5:C6"/>
    <mergeCell ref="D5:D6"/>
    <mergeCell ref="J5:J6"/>
    <mergeCell ref="F5:F6"/>
    <mergeCell ref="I5:I6"/>
    <mergeCell ref="G5:G6"/>
    <mergeCell ref="H5:H6"/>
    <mergeCell ref="A2:J2"/>
    <mergeCell ref="A51:B51"/>
  </mergeCells>
  <printOptions horizontalCentered="1" verticalCentered="1"/>
  <pageMargins left="0.5905511811023623" right="0.5905511811023623" top="0.2362204724409449" bottom="0.2755905511811024" header="0.2362204724409449" footer="0.2755905511811024"/>
  <pageSetup fitToHeight="1" fitToWidth="1"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2:K52"/>
  <sheetViews>
    <sheetView zoomScale="85" zoomScaleNormal="85" zoomScalePageLayoutView="0" workbookViewId="0" topLeftCell="A1">
      <selection activeCell="C8" sqref="C8"/>
    </sheetView>
  </sheetViews>
  <sheetFormatPr defaultColWidth="4.00390625" defaultRowHeight="13.5"/>
  <cols>
    <col min="1" max="1" width="1.25" style="28" customWidth="1"/>
    <col min="2" max="2" width="28.375" style="28" customWidth="1"/>
    <col min="3" max="9" width="10.25390625" style="28" customWidth="1"/>
    <col min="10" max="10" width="12.125" style="28" customWidth="1"/>
    <col min="11" max="16384" width="4.00390625" style="28" customWidth="1"/>
  </cols>
  <sheetData>
    <row r="2" spans="1:10" ht="18.75">
      <c r="A2" s="169" t="s">
        <v>634</v>
      </c>
      <c r="B2" s="169"/>
      <c r="C2" s="169"/>
      <c r="D2" s="169"/>
      <c r="E2" s="169"/>
      <c r="F2" s="169"/>
      <c r="G2" s="169"/>
      <c r="H2" s="169"/>
      <c r="I2" s="169"/>
      <c r="J2" s="169"/>
    </row>
    <row r="4" spans="1:11" ht="16.5">
      <c r="A4" s="136"/>
      <c r="B4" s="136"/>
      <c r="C4" s="137"/>
      <c r="D4" s="138"/>
      <c r="E4" s="139"/>
      <c r="F4" s="136"/>
      <c r="H4" s="29"/>
      <c r="I4" s="29"/>
      <c r="J4" s="29" t="s">
        <v>434</v>
      </c>
      <c r="K4" s="135"/>
    </row>
    <row r="5" spans="1:10" ht="13.5">
      <c r="A5" s="172" t="s">
        <v>537</v>
      </c>
      <c r="B5" s="173"/>
      <c r="C5" s="165" t="s">
        <v>538</v>
      </c>
      <c r="D5" s="165" t="s">
        <v>539</v>
      </c>
      <c r="E5" s="165" t="s">
        <v>542</v>
      </c>
      <c r="F5" s="165" t="s">
        <v>543</v>
      </c>
      <c r="G5" s="165" t="s">
        <v>544</v>
      </c>
      <c r="H5" s="165" t="s">
        <v>540</v>
      </c>
      <c r="I5" s="167" t="s">
        <v>668</v>
      </c>
      <c r="J5" s="176" t="s">
        <v>462</v>
      </c>
    </row>
    <row r="6" spans="1:10" ht="13.5">
      <c r="A6" s="174"/>
      <c r="B6" s="175"/>
      <c r="C6" s="166"/>
      <c r="D6" s="166"/>
      <c r="E6" s="166"/>
      <c r="F6" s="166"/>
      <c r="G6" s="166"/>
      <c r="H6" s="166"/>
      <c r="I6" s="168"/>
      <c r="J6" s="177"/>
    </row>
    <row r="7" spans="1:10" ht="15.75" customHeight="1">
      <c r="A7" s="128"/>
      <c r="B7" s="129" t="s">
        <v>629</v>
      </c>
      <c r="C7" s="140">
        <f>SUM('【措置後】算定表 CO2'!J6:J28)</f>
        <v>0</v>
      </c>
      <c r="D7" s="140"/>
      <c r="E7" s="140"/>
      <c r="F7" s="140"/>
      <c r="G7" s="140"/>
      <c r="H7" s="140"/>
      <c r="I7" s="150"/>
      <c r="J7" s="141">
        <f>SUM(C7:I7)</f>
        <v>0</v>
      </c>
    </row>
    <row r="8" spans="1:10" ht="15.75" customHeight="1">
      <c r="A8" s="128"/>
      <c r="B8" s="129" t="s">
        <v>630</v>
      </c>
      <c r="C8" s="140">
        <f>SUM('【措置後】算定表 CO2'!J34:J43)</f>
        <v>0</v>
      </c>
      <c r="D8" s="140"/>
      <c r="E8" s="140"/>
      <c r="F8" s="140"/>
      <c r="G8" s="140"/>
      <c r="H8" s="140"/>
      <c r="I8" s="150"/>
      <c r="J8" s="141">
        <f aca="true" t="shared" si="0" ref="J8:J49">SUM(C8:I8)</f>
        <v>0</v>
      </c>
    </row>
    <row r="9" spans="1:10" ht="15.75" customHeight="1">
      <c r="A9" s="128"/>
      <c r="B9" s="129" t="s">
        <v>631</v>
      </c>
      <c r="C9" s="140">
        <f>SUM('【措置後】算定表 CO2'!J29:J33)</f>
        <v>0</v>
      </c>
      <c r="D9" s="140"/>
      <c r="E9" s="140"/>
      <c r="F9" s="140"/>
      <c r="G9" s="140"/>
      <c r="H9" s="140"/>
      <c r="I9" s="150"/>
      <c r="J9" s="141">
        <f t="shared" si="0"/>
        <v>0</v>
      </c>
    </row>
    <row r="10" spans="1:10" ht="30" customHeight="1">
      <c r="A10" s="128"/>
      <c r="B10" s="129" t="s">
        <v>119</v>
      </c>
      <c r="C10" s="142"/>
      <c r="D10" s="140">
        <f>SUM('【措置後】算定表 CH4'!J6:J59)</f>
        <v>0</v>
      </c>
      <c r="E10" s="140">
        <f>SUM('【措置後】算定表 N2O'!J6:J86)</f>
        <v>0</v>
      </c>
      <c r="F10" s="140"/>
      <c r="G10" s="140"/>
      <c r="H10" s="140"/>
      <c r="I10" s="150"/>
      <c r="J10" s="141">
        <f t="shared" si="0"/>
        <v>0</v>
      </c>
    </row>
    <row r="11" spans="1:10" ht="35.25" customHeight="1">
      <c r="A11" s="128"/>
      <c r="B11" s="129" t="s">
        <v>552</v>
      </c>
      <c r="C11" s="143"/>
      <c r="D11" s="140">
        <f>'【措置後】算定表 CH4'!J60</f>
        <v>0</v>
      </c>
      <c r="E11" s="140"/>
      <c r="F11" s="140"/>
      <c r="G11" s="140"/>
      <c r="H11" s="140"/>
      <c r="I11" s="150"/>
      <c r="J11" s="141">
        <f t="shared" si="0"/>
        <v>0</v>
      </c>
    </row>
    <row r="12" spans="1:10" ht="14.25" customHeight="1">
      <c r="A12" s="128"/>
      <c r="B12" s="129" t="s">
        <v>553</v>
      </c>
      <c r="C12" s="140">
        <f>'【措置後】算定表 CO2'!$J$55</f>
        <v>0</v>
      </c>
      <c r="D12" s="140"/>
      <c r="E12" s="140"/>
      <c r="F12" s="140"/>
      <c r="G12" s="140"/>
      <c r="H12" s="140"/>
      <c r="I12" s="150"/>
      <c r="J12" s="141">
        <f t="shared" si="0"/>
        <v>0</v>
      </c>
    </row>
    <row r="13" spans="1:10" ht="14.25" customHeight="1">
      <c r="A13" s="128"/>
      <c r="B13" s="129" t="s">
        <v>554</v>
      </c>
      <c r="C13" s="140">
        <f>SUM('【措置後】算定表 CO2'!J56:J57)</f>
        <v>0</v>
      </c>
      <c r="D13" s="140"/>
      <c r="E13" s="140"/>
      <c r="F13" s="140"/>
      <c r="G13" s="140"/>
      <c r="H13" s="140"/>
      <c r="I13" s="150"/>
      <c r="J13" s="141">
        <f t="shared" si="0"/>
        <v>0</v>
      </c>
    </row>
    <row r="14" spans="1:10" ht="14.25" customHeight="1">
      <c r="A14" s="128"/>
      <c r="B14" s="134" t="s">
        <v>555</v>
      </c>
      <c r="C14" s="140">
        <f>SUM('【措置後】算定表 CO2'!J58:J59)</f>
        <v>0</v>
      </c>
      <c r="D14" s="140"/>
      <c r="E14" s="140"/>
      <c r="F14" s="140"/>
      <c r="G14" s="140"/>
      <c r="H14" s="140"/>
      <c r="I14" s="150"/>
      <c r="J14" s="141">
        <f t="shared" si="0"/>
        <v>0</v>
      </c>
    </row>
    <row r="15" spans="1:10" ht="14.25" customHeight="1">
      <c r="A15" s="128"/>
      <c r="B15" s="129" t="s">
        <v>556</v>
      </c>
      <c r="C15" s="140">
        <f>'【措置後】算定表 CO2'!J60</f>
        <v>0</v>
      </c>
      <c r="D15" s="140"/>
      <c r="E15" s="140"/>
      <c r="F15" s="140"/>
      <c r="G15" s="140"/>
      <c r="H15" s="140"/>
      <c r="I15" s="150"/>
      <c r="J15" s="141">
        <f t="shared" si="0"/>
        <v>0</v>
      </c>
    </row>
    <row r="16" spans="1:10" ht="14.25" customHeight="1">
      <c r="A16" s="128"/>
      <c r="B16" s="129" t="s">
        <v>557</v>
      </c>
      <c r="C16" s="140">
        <f>'【措置後】算定表 CO2'!J61</f>
        <v>0</v>
      </c>
      <c r="D16" s="140"/>
      <c r="E16" s="140"/>
      <c r="F16" s="140"/>
      <c r="G16" s="140"/>
      <c r="H16" s="140"/>
      <c r="I16" s="150"/>
      <c r="J16" s="141">
        <f t="shared" si="0"/>
        <v>0</v>
      </c>
    </row>
    <row r="17" spans="1:10" ht="14.25" customHeight="1">
      <c r="A17" s="128"/>
      <c r="B17" s="129" t="s">
        <v>558</v>
      </c>
      <c r="C17" s="140">
        <f>SUM('【措置後】算定表 CO2'!J62:J69)</f>
        <v>0</v>
      </c>
      <c r="D17" s="140"/>
      <c r="E17" s="140"/>
      <c r="F17" s="140"/>
      <c r="G17" s="140"/>
      <c r="H17" s="140"/>
      <c r="I17" s="150"/>
      <c r="J17" s="141">
        <f t="shared" si="0"/>
        <v>0</v>
      </c>
    </row>
    <row r="18" spans="1:10" ht="14.25" customHeight="1">
      <c r="A18" s="128"/>
      <c r="B18" s="129" t="s">
        <v>559</v>
      </c>
      <c r="C18" s="140">
        <f>'【措置後】算定表 CO2'!$J$70</f>
        <v>0</v>
      </c>
      <c r="D18" s="140"/>
      <c r="E18" s="140"/>
      <c r="F18" s="140"/>
      <c r="G18" s="140"/>
      <c r="H18" s="140"/>
      <c r="I18" s="150"/>
      <c r="J18" s="141">
        <f t="shared" si="0"/>
        <v>0</v>
      </c>
    </row>
    <row r="19" spans="1:10" ht="14.25" customHeight="1">
      <c r="A19" s="128"/>
      <c r="B19" s="129" t="s">
        <v>560</v>
      </c>
      <c r="C19" s="140">
        <f>SUM('【措置後】算定表 CO2'!J71:J72)</f>
        <v>0</v>
      </c>
      <c r="D19" s="140"/>
      <c r="E19" s="140"/>
      <c r="F19" s="140"/>
      <c r="G19" s="140"/>
      <c r="H19" s="140"/>
      <c r="I19" s="150"/>
      <c r="J19" s="141">
        <f t="shared" si="0"/>
        <v>0</v>
      </c>
    </row>
    <row r="20" spans="1:10" ht="14.25" customHeight="1">
      <c r="A20" s="128"/>
      <c r="B20" s="129" t="s">
        <v>561</v>
      </c>
      <c r="C20" s="140">
        <f>'【措置後】算定表 CO2'!$J$73</f>
        <v>0</v>
      </c>
      <c r="D20" s="140"/>
      <c r="E20" s="140"/>
      <c r="F20" s="140"/>
      <c r="G20" s="140"/>
      <c r="H20" s="140"/>
      <c r="I20" s="150"/>
      <c r="J20" s="141">
        <f t="shared" si="0"/>
        <v>0</v>
      </c>
    </row>
    <row r="21" spans="1:10" ht="27" customHeight="1">
      <c r="A21" s="128"/>
      <c r="B21" s="129" t="s">
        <v>562</v>
      </c>
      <c r="C21" s="140">
        <f>SUM('【措置後】算定表 CO2'!J74)</f>
        <v>0</v>
      </c>
      <c r="D21" s="140"/>
      <c r="E21" s="140"/>
      <c r="F21" s="140"/>
      <c r="G21" s="140"/>
      <c r="H21" s="140"/>
      <c r="I21" s="150"/>
      <c r="J21" s="141">
        <f t="shared" si="0"/>
        <v>0</v>
      </c>
    </row>
    <row r="22" spans="1:10" ht="14.25" customHeight="1">
      <c r="A22" s="128"/>
      <c r="B22" s="129" t="s">
        <v>95</v>
      </c>
      <c r="C22" s="140">
        <f>'【措置後】算定表 CO2'!J75</f>
        <v>0</v>
      </c>
      <c r="D22" s="140"/>
      <c r="E22" s="140"/>
      <c r="F22" s="140"/>
      <c r="G22" s="140"/>
      <c r="H22" s="140"/>
      <c r="I22" s="150"/>
      <c r="J22" s="141">
        <f t="shared" si="0"/>
        <v>0</v>
      </c>
    </row>
    <row r="23" spans="1:10" ht="14.25" customHeight="1">
      <c r="A23" s="128"/>
      <c r="B23" s="129" t="s">
        <v>97</v>
      </c>
      <c r="C23" s="142">
        <f>'【措置後】算定表 CO2'!J76</f>
        <v>0</v>
      </c>
      <c r="D23" s="140"/>
      <c r="E23" s="140"/>
      <c r="F23" s="140"/>
      <c r="G23" s="140"/>
      <c r="H23" s="140"/>
      <c r="I23" s="150"/>
      <c r="J23" s="141">
        <f t="shared" si="0"/>
        <v>0</v>
      </c>
    </row>
    <row r="24" spans="1:10" ht="14.25" customHeight="1">
      <c r="A24" s="128"/>
      <c r="B24" s="129" t="s">
        <v>99</v>
      </c>
      <c r="C24" s="140">
        <f>'【措置後】算定表 CO2'!J77</f>
        <v>0</v>
      </c>
      <c r="D24" s="140"/>
      <c r="E24" s="140"/>
      <c r="F24" s="140"/>
      <c r="G24" s="140"/>
      <c r="H24" s="140"/>
      <c r="I24" s="150"/>
      <c r="J24" s="141">
        <f t="shared" si="0"/>
        <v>0</v>
      </c>
    </row>
    <row r="25" spans="1:10" ht="27.75" customHeight="1">
      <c r="A25" s="128"/>
      <c r="B25" s="129" t="s">
        <v>563</v>
      </c>
      <c r="C25" s="140"/>
      <c r="D25" s="140">
        <f>SUM('【措置後】算定表 CH4'!J75:J79)</f>
        <v>0</v>
      </c>
      <c r="E25" s="140">
        <f>SUM('【措置後】算定表 N2O'!J87:J88)</f>
        <v>0</v>
      </c>
      <c r="F25" s="140"/>
      <c r="G25" s="140"/>
      <c r="H25" s="140"/>
      <c r="I25" s="150"/>
      <c r="J25" s="141">
        <f t="shared" si="0"/>
        <v>0</v>
      </c>
    </row>
    <row r="26" spans="1:10" ht="17.25" customHeight="1">
      <c r="A26" s="128"/>
      <c r="B26" s="129" t="s">
        <v>238</v>
      </c>
      <c r="C26" s="140"/>
      <c r="D26" s="140"/>
      <c r="E26" s="140">
        <f>'【措置後】算定表 N2O'!$J$89</f>
        <v>0</v>
      </c>
      <c r="F26" s="140"/>
      <c r="G26" s="140"/>
      <c r="H26" s="140"/>
      <c r="I26" s="150"/>
      <c r="J26" s="141">
        <f t="shared" si="0"/>
        <v>0</v>
      </c>
    </row>
    <row r="27" spans="1:10" ht="17.25" customHeight="1">
      <c r="A27" s="128"/>
      <c r="B27" s="129" t="s">
        <v>181</v>
      </c>
      <c r="C27" s="140"/>
      <c r="D27" s="140">
        <f>SUM('【措置後】算定表 CH4'!J83)</f>
        <v>0</v>
      </c>
      <c r="E27" s="140">
        <f>SUM('【措置後】算定表 N2O'!J90)</f>
        <v>0</v>
      </c>
      <c r="F27" s="140"/>
      <c r="G27" s="140"/>
      <c r="H27" s="140"/>
      <c r="I27" s="150"/>
      <c r="J27" s="141">
        <f t="shared" si="0"/>
        <v>0</v>
      </c>
    </row>
    <row r="28" spans="1:10" ht="15" customHeight="1">
      <c r="A28" s="128"/>
      <c r="B28" s="129" t="s">
        <v>183</v>
      </c>
      <c r="C28" s="140"/>
      <c r="D28" s="140">
        <f>SUM('【措置後】算定表 CH4'!J84:J94)</f>
        <v>0</v>
      </c>
      <c r="E28" s="140">
        <f>SUM('【措置後】算定表 N2O'!J91:J101)</f>
        <v>0</v>
      </c>
      <c r="F28" s="140"/>
      <c r="G28" s="140"/>
      <c r="H28" s="140"/>
      <c r="I28" s="150"/>
      <c r="J28" s="141">
        <f t="shared" si="0"/>
        <v>0</v>
      </c>
    </row>
    <row r="29" spans="1:10" ht="30" customHeight="1">
      <c r="A29" s="128"/>
      <c r="B29" s="129" t="s">
        <v>435</v>
      </c>
      <c r="C29" s="140">
        <f>SUM('【措置後】算定表 CO2'!J78:J88)</f>
        <v>0</v>
      </c>
      <c r="D29" s="140">
        <f>SUM('【措置後】算定表 CH4'!J95:J107)</f>
        <v>0</v>
      </c>
      <c r="E29" s="140">
        <f>SUM('【措置後】算定表 N2O'!J102:J136)</f>
        <v>0</v>
      </c>
      <c r="F29" s="140"/>
      <c r="G29" s="140"/>
      <c r="H29" s="140"/>
      <c r="I29" s="150"/>
      <c r="J29" s="141">
        <f t="shared" si="0"/>
        <v>0</v>
      </c>
    </row>
    <row r="30" spans="1:10" ht="15" customHeight="1">
      <c r="A30" s="128"/>
      <c r="B30" s="129" t="s">
        <v>530</v>
      </c>
      <c r="C30" s="140"/>
      <c r="D30" s="140"/>
      <c r="E30" s="142"/>
      <c r="F30" s="142"/>
      <c r="G30" s="142">
        <f>SUM('【措置後】算定表 PFC'!J6:J7)</f>
        <v>0</v>
      </c>
      <c r="H30" s="142"/>
      <c r="I30" s="150"/>
      <c r="J30" s="141">
        <f t="shared" si="0"/>
        <v>0</v>
      </c>
    </row>
    <row r="31" spans="1:10" ht="15" customHeight="1">
      <c r="A31" s="128"/>
      <c r="B31" s="129" t="s">
        <v>438</v>
      </c>
      <c r="C31" s="140"/>
      <c r="D31" s="140"/>
      <c r="E31" s="142"/>
      <c r="F31" s="142"/>
      <c r="G31" s="142"/>
      <c r="H31" s="143">
        <f>'【措置後】算定表 SF6'!$J$6</f>
        <v>0</v>
      </c>
      <c r="I31" s="151"/>
      <c r="J31" s="141">
        <f t="shared" si="0"/>
        <v>0</v>
      </c>
    </row>
    <row r="32" spans="1:10" ht="30" customHeight="1">
      <c r="A32" s="128"/>
      <c r="B32" s="129" t="s">
        <v>278</v>
      </c>
      <c r="C32" s="140"/>
      <c r="D32" s="140"/>
      <c r="E32" s="140"/>
      <c r="F32" s="140">
        <f>'【措置後】算定表 HFC'!J6</f>
        <v>0</v>
      </c>
      <c r="G32" s="140"/>
      <c r="H32" s="140"/>
      <c r="I32" s="150"/>
      <c r="J32" s="141">
        <f t="shared" si="0"/>
        <v>0</v>
      </c>
    </row>
    <row r="33" spans="1:10" ht="30" customHeight="1">
      <c r="A33" s="128"/>
      <c r="B33" s="129" t="s">
        <v>281</v>
      </c>
      <c r="C33" s="140"/>
      <c r="D33" s="140"/>
      <c r="E33" s="140"/>
      <c r="F33" s="140">
        <f>'【措置後】算定表 HFC'!J8</f>
        <v>0</v>
      </c>
      <c r="G33" s="140"/>
      <c r="H33" s="140"/>
      <c r="I33" s="150"/>
      <c r="J33" s="141">
        <f t="shared" si="0"/>
        <v>0</v>
      </c>
    </row>
    <row r="34" spans="1:10" ht="15" customHeight="1">
      <c r="A34" s="128"/>
      <c r="B34" s="129" t="s">
        <v>534</v>
      </c>
      <c r="C34" s="140"/>
      <c r="D34" s="140"/>
      <c r="E34" s="142"/>
      <c r="F34" s="142"/>
      <c r="G34" s="142">
        <f>'【措置後】算定表 PFC'!J8</f>
        <v>0</v>
      </c>
      <c r="H34" s="142"/>
      <c r="I34" s="150"/>
      <c r="J34" s="141">
        <f t="shared" si="0"/>
        <v>0</v>
      </c>
    </row>
    <row r="35" spans="1:10" ht="15" customHeight="1">
      <c r="A35" s="128"/>
      <c r="B35" s="129" t="s">
        <v>439</v>
      </c>
      <c r="C35" s="140"/>
      <c r="D35" s="140"/>
      <c r="E35" s="142"/>
      <c r="F35" s="142"/>
      <c r="G35" s="142"/>
      <c r="H35" s="143">
        <f>'【措置後】算定表 SF6'!$J$7</f>
        <v>0</v>
      </c>
      <c r="I35" s="151"/>
      <c r="J35" s="141">
        <f t="shared" si="0"/>
        <v>0</v>
      </c>
    </row>
    <row r="36" spans="1:10" ht="15" customHeight="1">
      <c r="A36" s="128"/>
      <c r="B36" s="129" t="s">
        <v>669</v>
      </c>
      <c r="C36" s="140"/>
      <c r="D36" s="140"/>
      <c r="E36" s="140"/>
      <c r="F36" s="140"/>
      <c r="G36" s="140"/>
      <c r="H36" s="152"/>
      <c r="I36" s="151">
        <f>'【措置後】算定表 NF3'!J6</f>
        <v>0</v>
      </c>
      <c r="J36" s="141">
        <f t="shared" si="0"/>
        <v>0</v>
      </c>
    </row>
    <row r="37" spans="1:10" ht="30" customHeight="1">
      <c r="A37" s="128"/>
      <c r="B37" s="129" t="s">
        <v>283</v>
      </c>
      <c r="C37" s="140"/>
      <c r="D37" s="140"/>
      <c r="E37" s="140"/>
      <c r="F37" s="140">
        <f>SUM('【措置後】算定表 HFC'!J9:J13)</f>
        <v>0</v>
      </c>
      <c r="G37" s="140"/>
      <c r="H37" s="140"/>
      <c r="I37" s="150"/>
      <c r="J37" s="141">
        <f t="shared" si="0"/>
        <v>0</v>
      </c>
    </row>
    <row r="38" spans="1:10" ht="30" customHeight="1">
      <c r="A38" s="128"/>
      <c r="B38" s="129" t="s">
        <v>292</v>
      </c>
      <c r="C38" s="140"/>
      <c r="D38" s="140"/>
      <c r="E38" s="140"/>
      <c r="F38" s="140">
        <f>SUM('【措置後】算定表 HFC'!J14)</f>
        <v>0</v>
      </c>
      <c r="G38" s="140"/>
      <c r="H38" s="140"/>
      <c r="I38" s="150"/>
      <c r="J38" s="141">
        <f t="shared" si="0"/>
        <v>0</v>
      </c>
    </row>
    <row r="39" spans="1:10" ht="30" customHeight="1">
      <c r="A39" s="128"/>
      <c r="B39" s="129" t="s">
        <v>294</v>
      </c>
      <c r="C39" s="140"/>
      <c r="D39" s="140"/>
      <c r="E39" s="140"/>
      <c r="F39" s="140">
        <f>SUM('【措置後】算定表 HFC'!J15:J18)</f>
        <v>0</v>
      </c>
      <c r="G39" s="140"/>
      <c r="H39" s="140"/>
      <c r="I39" s="150"/>
      <c r="J39" s="141">
        <f t="shared" si="0"/>
        <v>0</v>
      </c>
    </row>
    <row r="40" spans="1:10" ht="30.75" customHeight="1">
      <c r="A40" s="128"/>
      <c r="B40" s="129" t="s">
        <v>297</v>
      </c>
      <c r="C40" s="140"/>
      <c r="D40" s="140"/>
      <c r="E40" s="140"/>
      <c r="F40" s="140">
        <f>SUM('【措置後】算定表 HFC'!J19:J22)</f>
        <v>0</v>
      </c>
      <c r="G40" s="140"/>
      <c r="H40" s="140"/>
      <c r="I40" s="150"/>
      <c r="J40" s="141">
        <f t="shared" si="0"/>
        <v>0</v>
      </c>
    </row>
    <row r="41" spans="1:10" ht="30" customHeight="1">
      <c r="A41" s="128"/>
      <c r="B41" s="129" t="s">
        <v>299</v>
      </c>
      <c r="C41" s="140"/>
      <c r="D41" s="140"/>
      <c r="E41" s="140"/>
      <c r="F41" s="140">
        <f>SUM('【措置後】算定表 HFC'!J23:J25)</f>
        <v>0</v>
      </c>
      <c r="G41" s="140"/>
      <c r="H41" s="140"/>
      <c r="I41" s="150"/>
      <c r="J41" s="141">
        <f t="shared" si="0"/>
        <v>0</v>
      </c>
    </row>
    <row r="42" spans="1:10" ht="30" customHeight="1">
      <c r="A42" s="128"/>
      <c r="B42" s="129" t="s">
        <v>301</v>
      </c>
      <c r="C42" s="140"/>
      <c r="D42" s="140"/>
      <c r="E42" s="140"/>
      <c r="F42" s="140">
        <f>SUM('【措置後】算定表 HFC'!J26:J27)</f>
        <v>0</v>
      </c>
      <c r="G42" s="140"/>
      <c r="H42" s="140"/>
      <c r="I42" s="150"/>
      <c r="J42" s="141">
        <f t="shared" si="0"/>
        <v>0</v>
      </c>
    </row>
    <row r="43" spans="1:10" ht="14.25" customHeight="1">
      <c r="A43" s="128"/>
      <c r="B43" s="129" t="s">
        <v>99</v>
      </c>
      <c r="C43" s="140"/>
      <c r="D43" s="140"/>
      <c r="E43" s="140"/>
      <c r="F43" s="140">
        <f>SUM('【措置後】算定表 HFC'!J28)</f>
        <v>0</v>
      </c>
      <c r="G43" s="140"/>
      <c r="H43" s="140"/>
      <c r="I43" s="150"/>
      <c r="J43" s="141">
        <f t="shared" si="0"/>
        <v>0</v>
      </c>
    </row>
    <row r="44" spans="1:10" ht="30" customHeight="1">
      <c r="A44" s="128"/>
      <c r="B44" s="129" t="s">
        <v>440</v>
      </c>
      <c r="C44" s="140"/>
      <c r="D44" s="140"/>
      <c r="E44" s="142"/>
      <c r="F44" s="142"/>
      <c r="G44" s="142"/>
      <c r="H44" s="143">
        <f>'【措置後】算定表 SF6'!$J$8</f>
        <v>0</v>
      </c>
      <c r="I44" s="151"/>
      <c r="J44" s="141">
        <f t="shared" si="0"/>
        <v>0</v>
      </c>
    </row>
    <row r="45" spans="1:10" ht="15" customHeight="1">
      <c r="A45" s="128"/>
      <c r="B45" s="129" t="s">
        <v>358</v>
      </c>
      <c r="C45" s="140"/>
      <c r="D45" s="140"/>
      <c r="E45" s="142"/>
      <c r="F45" s="142"/>
      <c r="G45" s="142"/>
      <c r="H45" s="142">
        <f>'【措置後】算定表 SF6'!J9</f>
        <v>0</v>
      </c>
      <c r="I45" s="150"/>
      <c r="J45" s="141">
        <f t="shared" si="0"/>
        <v>0</v>
      </c>
    </row>
    <row r="46" spans="1:10" ht="30" customHeight="1">
      <c r="A46" s="128"/>
      <c r="B46" s="129" t="s">
        <v>441</v>
      </c>
      <c r="C46" s="140"/>
      <c r="D46" s="140"/>
      <c r="E46" s="142"/>
      <c r="F46" s="142"/>
      <c r="G46" s="142"/>
      <c r="H46" s="143">
        <f>'【措置後】算定表 SF6'!$J$11</f>
        <v>0</v>
      </c>
      <c r="I46" s="151"/>
      <c r="J46" s="141">
        <f t="shared" si="0"/>
        <v>0</v>
      </c>
    </row>
    <row r="47" spans="1:10" ht="30" customHeight="1">
      <c r="A47" s="128"/>
      <c r="B47" s="129" t="s">
        <v>360</v>
      </c>
      <c r="C47" s="140"/>
      <c r="D47" s="140"/>
      <c r="E47" s="142"/>
      <c r="F47" s="142"/>
      <c r="G47" s="142"/>
      <c r="H47" s="143">
        <f>'【措置後】算定表 SF6'!$J$12</f>
        <v>0</v>
      </c>
      <c r="I47" s="151"/>
      <c r="J47" s="141">
        <f t="shared" si="0"/>
        <v>0</v>
      </c>
    </row>
    <row r="48" spans="1:10" ht="30" customHeight="1">
      <c r="A48" s="128"/>
      <c r="B48" s="129" t="s">
        <v>436</v>
      </c>
      <c r="C48" s="140"/>
      <c r="D48" s="140"/>
      <c r="E48" s="140"/>
      <c r="F48" s="140">
        <f>'【措置後】算定表 HFC'!J29</f>
        <v>0</v>
      </c>
      <c r="G48" s="140">
        <f>SUM('【措置後】算定表 PFC'!J9:J18)</f>
        <v>0</v>
      </c>
      <c r="H48" s="140">
        <f>'【措置後】算定表 SF6'!J13</f>
        <v>0</v>
      </c>
      <c r="I48" s="150">
        <f>SUM('【措置後】算定表 NF3'!J7:J10)</f>
        <v>0</v>
      </c>
      <c r="J48" s="141">
        <f t="shared" si="0"/>
        <v>0</v>
      </c>
    </row>
    <row r="49" spans="1:10" ht="15" customHeight="1">
      <c r="A49" s="128"/>
      <c r="B49" s="129" t="s">
        <v>437</v>
      </c>
      <c r="C49" s="140"/>
      <c r="D49" s="140"/>
      <c r="E49" s="140"/>
      <c r="F49" s="140">
        <f>'【措置後】算定表 HFC'!J31</f>
        <v>0</v>
      </c>
      <c r="G49" s="140">
        <f>SUM('【措置後】算定表 PFC'!J19)</f>
        <v>0</v>
      </c>
      <c r="H49" s="140"/>
      <c r="I49" s="150"/>
      <c r="J49" s="141">
        <f t="shared" si="0"/>
        <v>0</v>
      </c>
    </row>
    <row r="50" spans="1:10" ht="15" customHeight="1" thickBot="1">
      <c r="A50" s="128"/>
      <c r="B50" s="130" t="s">
        <v>541</v>
      </c>
      <c r="C50" s="140">
        <f>SUM('【措置後】算定表 CO2'!J89:J91)</f>
        <v>0</v>
      </c>
      <c r="D50" s="140">
        <f>SUM('【措置後】算定表 CH4'!J108:J110)</f>
        <v>0</v>
      </c>
      <c r="E50" s="140">
        <f>SUM('【措置後】算定表 N2O'!J137:J139)</f>
        <v>0</v>
      </c>
      <c r="F50" s="140"/>
      <c r="G50" s="140"/>
      <c r="H50" s="153"/>
      <c r="I50" s="150"/>
      <c r="J50" s="141">
        <f>SUM(C50:I50)</f>
        <v>0</v>
      </c>
    </row>
    <row r="51" spans="1:10" ht="18" customHeight="1" thickTop="1">
      <c r="A51" s="170" t="s">
        <v>462</v>
      </c>
      <c r="B51" s="170"/>
      <c r="C51" s="145">
        <f aca="true" t="shared" si="1" ref="C51:J51">SUM(C7:C50)</f>
        <v>0</v>
      </c>
      <c r="D51" s="145">
        <f t="shared" si="1"/>
        <v>0</v>
      </c>
      <c r="E51" s="145">
        <f t="shared" si="1"/>
        <v>0</v>
      </c>
      <c r="F51" s="145">
        <f t="shared" si="1"/>
        <v>0</v>
      </c>
      <c r="G51" s="145">
        <f t="shared" si="1"/>
        <v>0</v>
      </c>
      <c r="H51" s="145">
        <f t="shared" si="1"/>
        <v>0</v>
      </c>
      <c r="I51" s="145">
        <f t="shared" si="1"/>
        <v>0</v>
      </c>
      <c r="J51" s="146">
        <f t="shared" si="1"/>
        <v>0</v>
      </c>
    </row>
    <row r="52" spans="1:10" ht="13.5">
      <c r="A52" s="171" t="s">
        <v>442</v>
      </c>
      <c r="B52" s="171"/>
      <c r="C52" s="171"/>
      <c r="D52" s="171"/>
      <c r="E52" s="171"/>
      <c r="F52" s="171"/>
      <c r="G52" s="171"/>
      <c r="H52" s="171"/>
      <c r="I52" s="171"/>
      <c r="J52" s="171"/>
    </row>
  </sheetData>
  <sheetProtection formatCells="0"/>
  <mergeCells count="12">
    <mergeCell ref="G5:G6"/>
    <mergeCell ref="H5:H6"/>
    <mergeCell ref="A2:J2"/>
    <mergeCell ref="A51:B51"/>
    <mergeCell ref="I5:I6"/>
    <mergeCell ref="A52:J52"/>
    <mergeCell ref="E5:E6"/>
    <mergeCell ref="A5:B6"/>
    <mergeCell ref="C5:C6"/>
    <mergeCell ref="D5:D6"/>
    <mergeCell ref="J5:J6"/>
    <mergeCell ref="F5:F6"/>
  </mergeCells>
  <printOptions horizontalCentered="1" verticalCentered="1"/>
  <pageMargins left="0.5905511811023623" right="0.5905511811023623" top="0.2362204724409449" bottom="0.2755905511811024" header="0.2362204724409449" footer="0.2755905511811024"/>
  <pageSetup fitToHeight="1" fitToWidth="1" horizontalDpi="300" verticalDpi="3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P100"/>
  <sheetViews>
    <sheetView zoomScale="85" zoomScaleNormal="85" zoomScaleSheetLayoutView="50" zoomScalePageLayoutView="0" workbookViewId="0" topLeftCell="A1">
      <pane ySplit="5" topLeftCell="A31" activePane="bottomLeft" state="frozen"/>
      <selection pane="topLeft" activeCell="C32" sqref="C32"/>
      <selection pane="bottomLeft" activeCell="C36" sqref="C36"/>
    </sheetView>
  </sheetViews>
  <sheetFormatPr defaultColWidth="9.00390625" defaultRowHeight="15" customHeight="1"/>
  <cols>
    <col min="1" max="1" width="39.375" style="2" customWidth="1"/>
    <col min="2" max="2" width="24.00390625" style="2" customWidth="1"/>
    <col min="3" max="3" width="26.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1" width="26.25390625" style="2" customWidth="1"/>
    <col min="12" max="16384" width="9.00390625" style="2" customWidth="1"/>
  </cols>
  <sheetData>
    <row r="1" spans="1:2" ht="15.75">
      <c r="A1" s="1" t="s">
        <v>564</v>
      </c>
      <c r="B1" s="3"/>
    </row>
    <row r="2" spans="1:2" ht="15" customHeight="1">
      <c r="A2" s="1" t="s">
        <v>428</v>
      </c>
      <c r="B2" s="3"/>
    </row>
    <row r="3" spans="4:10" s="3" customFormat="1" ht="15" customHeight="1">
      <c r="D3" s="6"/>
      <c r="F3" s="6"/>
      <c r="G3" s="6"/>
      <c r="H3" s="6"/>
      <c r="I3" s="6"/>
      <c r="J3" s="6"/>
    </row>
    <row r="4" spans="1:10" ht="15" customHeight="1">
      <c r="A4" s="5" t="s">
        <v>545</v>
      </c>
      <c r="B4" s="7"/>
      <c r="C4" s="5"/>
      <c r="D4" s="180" t="s">
        <v>453</v>
      </c>
      <c r="E4" s="184" t="s">
        <v>454</v>
      </c>
      <c r="F4" s="178" t="s">
        <v>455</v>
      </c>
      <c r="G4" s="178" t="s">
        <v>456</v>
      </c>
      <c r="H4" s="183" t="s">
        <v>457</v>
      </c>
      <c r="I4" s="183" t="s">
        <v>458</v>
      </c>
      <c r="J4" s="183" t="s">
        <v>459</v>
      </c>
    </row>
    <row r="5" spans="1:10" ht="15" customHeight="1">
      <c r="A5" s="5" t="s">
        <v>460</v>
      </c>
      <c r="B5" s="7" t="s">
        <v>452</v>
      </c>
      <c r="C5" s="8" t="s">
        <v>452</v>
      </c>
      <c r="D5" s="180"/>
      <c r="E5" s="184"/>
      <c r="F5" s="179"/>
      <c r="G5" s="179"/>
      <c r="H5" s="180"/>
      <c r="I5" s="180"/>
      <c r="J5" s="180"/>
    </row>
    <row r="6" spans="1:16" s="10" customFormat="1" ht="13.5" customHeight="1">
      <c r="A6" s="36" t="s">
        <v>0</v>
      </c>
      <c r="B6" s="37" t="s">
        <v>1</v>
      </c>
      <c r="C6" s="38" t="s">
        <v>2</v>
      </c>
      <c r="D6" s="20"/>
      <c r="E6" s="9" t="s">
        <v>467</v>
      </c>
      <c r="F6" s="21">
        <v>38.2</v>
      </c>
      <c r="G6" s="39">
        <v>0.06856666666666668</v>
      </c>
      <c r="H6" s="22">
        <f aca="true" t="shared" si="0" ref="H6:H28">IF(ISERROR(D6*IF(F6="",1,F6)*G6),"",ROUND(D6*IF(F6="",1,F6)*G6,1))</f>
        <v>0</v>
      </c>
      <c r="I6" s="24">
        <v>1</v>
      </c>
      <c r="J6" s="22">
        <f aca="true" t="shared" si="1" ref="J6:J54">IF(ISERROR(H6*I6),"",ROUND(H6*I6,1))</f>
        <v>0</v>
      </c>
      <c r="K6" s="40"/>
      <c r="L6" s="41"/>
      <c r="P6" s="42"/>
    </row>
    <row r="7" spans="1:16" s="10" customFormat="1" ht="13.5" customHeight="1">
      <c r="A7" s="43"/>
      <c r="B7" s="44"/>
      <c r="C7" s="13" t="s">
        <v>3</v>
      </c>
      <c r="D7" s="20"/>
      <c r="E7" s="9" t="s">
        <v>467</v>
      </c>
      <c r="F7" s="21">
        <v>35.3</v>
      </c>
      <c r="G7" s="45">
        <v>0.06746666666666666</v>
      </c>
      <c r="H7" s="22">
        <f t="shared" si="0"/>
        <v>0</v>
      </c>
      <c r="I7" s="24">
        <v>1</v>
      </c>
      <c r="J7" s="22">
        <f t="shared" si="1"/>
        <v>0</v>
      </c>
      <c r="K7" s="40"/>
      <c r="L7" s="41"/>
      <c r="P7" s="42"/>
    </row>
    <row r="8" spans="1:16" s="10" customFormat="1" ht="15" customHeight="1">
      <c r="A8" s="43" t="s">
        <v>461</v>
      </c>
      <c r="B8" s="44" t="s">
        <v>461</v>
      </c>
      <c r="C8" s="13" t="s">
        <v>38</v>
      </c>
      <c r="D8" s="20"/>
      <c r="E8" s="9" t="s">
        <v>467</v>
      </c>
      <c r="F8" s="21">
        <v>34.6</v>
      </c>
      <c r="G8" s="39">
        <v>0.0671</v>
      </c>
      <c r="H8" s="22">
        <f t="shared" si="0"/>
        <v>0</v>
      </c>
      <c r="I8" s="24">
        <v>1</v>
      </c>
      <c r="J8" s="22">
        <f t="shared" si="1"/>
        <v>0</v>
      </c>
      <c r="K8" s="40"/>
      <c r="L8" s="41"/>
      <c r="P8" s="42"/>
    </row>
    <row r="9" spans="1:16" s="10" customFormat="1" ht="15" customHeight="1">
      <c r="A9" s="43" t="s">
        <v>461</v>
      </c>
      <c r="B9" s="44" t="s">
        <v>461</v>
      </c>
      <c r="C9" s="13" t="s">
        <v>469</v>
      </c>
      <c r="D9" s="20"/>
      <c r="E9" s="9" t="s">
        <v>467</v>
      </c>
      <c r="F9" s="21">
        <v>33.6</v>
      </c>
      <c r="G9" s="39">
        <v>0.06673333333333334</v>
      </c>
      <c r="H9" s="22">
        <f t="shared" si="0"/>
        <v>0</v>
      </c>
      <c r="I9" s="24">
        <v>1</v>
      </c>
      <c r="J9" s="22">
        <f t="shared" si="1"/>
        <v>0</v>
      </c>
      <c r="K9" s="40"/>
      <c r="L9" s="41"/>
      <c r="P9" s="42"/>
    </row>
    <row r="10" spans="1:16" s="10" customFormat="1" ht="15" customHeight="1">
      <c r="A10" s="43" t="s">
        <v>461</v>
      </c>
      <c r="B10" s="44" t="s">
        <v>461</v>
      </c>
      <c r="C10" s="13" t="s">
        <v>471</v>
      </c>
      <c r="D10" s="20"/>
      <c r="E10" s="9" t="s">
        <v>467</v>
      </c>
      <c r="F10" s="21">
        <v>36.7</v>
      </c>
      <c r="G10" s="39">
        <v>0.06783333333333333</v>
      </c>
      <c r="H10" s="22">
        <f t="shared" si="0"/>
        <v>0</v>
      </c>
      <c r="I10" s="24">
        <v>1</v>
      </c>
      <c r="J10" s="22">
        <f t="shared" si="1"/>
        <v>0</v>
      </c>
      <c r="K10" s="40"/>
      <c r="L10" s="41"/>
      <c r="P10" s="42"/>
    </row>
    <row r="11" spans="1:16" s="10" customFormat="1" ht="15" customHeight="1">
      <c r="A11" s="43" t="s">
        <v>461</v>
      </c>
      <c r="B11" s="44" t="s">
        <v>461</v>
      </c>
      <c r="C11" s="13" t="s">
        <v>472</v>
      </c>
      <c r="D11" s="20"/>
      <c r="E11" s="9" t="s">
        <v>467</v>
      </c>
      <c r="F11" s="21">
        <v>37.7</v>
      </c>
      <c r="G11" s="46">
        <v>0.06856666666666668</v>
      </c>
      <c r="H11" s="22">
        <f t="shared" si="0"/>
        <v>0</v>
      </c>
      <c r="I11" s="24">
        <v>1</v>
      </c>
      <c r="J11" s="22">
        <f t="shared" si="1"/>
        <v>0</v>
      </c>
      <c r="K11" s="40"/>
      <c r="L11" s="41"/>
      <c r="P11" s="42"/>
    </row>
    <row r="12" spans="1:16" s="10" customFormat="1" ht="15" customHeight="1">
      <c r="A12" s="43" t="s">
        <v>461</v>
      </c>
      <c r="B12" s="44" t="s">
        <v>461</v>
      </c>
      <c r="C12" s="13" t="s">
        <v>473</v>
      </c>
      <c r="D12" s="20"/>
      <c r="E12" s="9" t="s">
        <v>443</v>
      </c>
      <c r="F12" s="21">
        <v>39.1</v>
      </c>
      <c r="G12" s="39">
        <v>0.0693</v>
      </c>
      <c r="H12" s="22">
        <f t="shared" si="0"/>
        <v>0</v>
      </c>
      <c r="I12" s="24">
        <v>1</v>
      </c>
      <c r="J12" s="22">
        <f t="shared" si="1"/>
        <v>0</v>
      </c>
      <c r="K12" s="40"/>
      <c r="L12" s="41"/>
      <c r="P12" s="42"/>
    </row>
    <row r="13" spans="1:16" s="10" customFormat="1" ht="15" customHeight="1">
      <c r="A13" s="43" t="s">
        <v>461</v>
      </c>
      <c r="B13" s="44" t="s">
        <v>461</v>
      </c>
      <c r="C13" s="13" t="s">
        <v>4</v>
      </c>
      <c r="D13" s="20"/>
      <c r="E13" s="9" t="s">
        <v>467</v>
      </c>
      <c r="F13" s="21">
        <v>41.9</v>
      </c>
      <c r="G13" s="39">
        <v>0.0715</v>
      </c>
      <c r="H13" s="22">
        <f t="shared" si="0"/>
        <v>0</v>
      </c>
      <c r="I13" s="24">
        <v>1</v>
      </c>
      <c r="J13" s="22">
        <f t="shared" si="1"/>
        <v>0</v>
      </c>
      <c r="K13" s="40"/>
      <c r="L13" s="41"/>
      <c r="P13" s="42"/>
    </row>
    <row r="14" spans="1:16" s="10" customFormat="1" ht="15" customHeight="1">
      <c r="A14" s="43"/>
      <c r="B14" s="44"/>
      <c r="C14" s="13" t="s">
        <v>5</v>
      </c>
      <c r="D14" s="20"/>
      <c r="E14" s="9" t="s">
        <v>465</v>
      </c>
      <c r="F14" s="21">
        <v>40.9</v>
      </c>
      <c r="G14" s="45">
        <v>0.07626666666666666</v>
      </c>
      <c r="H14" s="22">
        <f t="shared" si="0"/>
        <v>0</v>
      </c>
      <c r="I14" s="24">
        <v>1</v>
      </c>
      <c r="J14" s="22">
        <f t="shared" si="1"/>
        <v>0</v>
      </c>
      <c r="K14" s="40"/>
      <c r="L14" s="41"/>
      <c r="P14" s="42"/>
    </row>
    <row r="15" spans="1:16" s="10" customFormat="1" ht="15" customHeight="1">
      <c r="A15" s="43" t="s">
        <v>461</v>
      </c>
      <c r="B15" s="44" t="s">
        <v>461</v>
      </c>
      <c r="C15" s="13" t="s">
        <v>475</v>
      </c>
      <c r="D15" s="20"/>
      <c r="E15" s="9" t="s">
        <v>465</v>
      </c>
      <c r="F15" s="21">
        <v>29.9</v>
      </c>
      <c r="G15" s="39">
        <v>0.09313333333333333</v>
      </c>
      <c r="H15" s="22">
        <f t="shared" si="0"/>
        <v>0</v>
      </c>
      <c r="I15" s="24">
        <v>1</v>
      </c>
      <c r="J15" s="22">
        <f t="shared" si="1"/>
        <v>0</v>
      </c>
      <c r="K15" s="40"/>
      <c r="L15" s="41"/>
      <c r="P15" s="42"/>
    </row>
    <row r="16" spans="1:16" s="10" customFormat="1" ht="15" customHeight="1">
      <c r="A16" s="43" t="s">
        <v>461</v>
      </c>
      <c r="B16" s="44" t="s">
        <v>461</v>
      </c>
      <c r="C16" s="13" t="s">
        <v>444</v>
      </c>
      <c r="D16" s="20"/>
      <c r="E16" s="9" t="s">
        <v>465</v>
      </c>
      <c r="F16" s="21">
        <v>50.8</v>
      </c>
      <c r="G16" s="39">
        <v>0.059033333333333333</v>
      </c>
      <c r="H16" s="22">
        <f t="shared" si="0"/>
        <v>0</v>
      </c>
      <c r="I16" s="24">
        <v>1</v>
      </c>
      <c r="J16" s="22">
        <f t="shared" si="1"/>
        <v>0</v>
      </c>
      <c r="K16" s="40"/>
      <c r="L16" s="41"/>
      <c r="P16" s="42"/>
    </row>
    <row r="17" spans="1:16" s="10" customFormat="1" ht="15" customHeight="1">
      <c r="A17" s="43" t="s">
        <v>461</v>
      </c>
      <c r="B17" s="44" t="s">
        <v>461</v>
      </c>
      <c r="C17" s="13" t="s">
        <v>445</v>
      </c>
      <c r="D17" s="20"/>
      <c r="E17" s="9" t="s">
        <v>479</v>
      </c>
      <c r="F17" s="21">
        <v>44.9</v>
      </c>
      <c r="G17" s="39">
        <v>0.05206666666666667</v>
      </c>
      <c r="H17" s="22">
        <f t="shared" si="0"/>
        <v>0</v>
      </c>
      <c r="I17" s="24">
        <v>1</v>
      </c>
      <c r="J17" s="22">
        <f t="shared" si="1"/>
        <v>0</v>
      </c>
      <c r="K17" s="40"/>
      <c r="L17" s="41"/>
      <c r="P17" s="42"/>
    </row>
    <row r="18" spans="1:16" s="10" customFormat="1" ht="15" customHeight="1">
      <c r="A18" s="43" t="s">
        <v>461</v>
      </c>
      <c r="B18" s="44" t="s">
        <v>461</v>
      </c>
      <c r="C18" s="13" t="s">
        <v>446</v>
      </c>
      <c r="D18" s="20"/>
      <c r="E18" s="9" t="s">
        <v>465</v>
      </c>
      <c r="F18" s="21">
        <v>54.6</v>
      </c>
      <c r="G18" s="39">
        <v>0.049499999999999995</v>
      </c>
      <c r="H18" s="22">
        <f t="shared" si="0"/>
        <v>0</v>
      </c>
      <c r="I18" s="24">
        <v>1</v>
      </c>
      <c r="J18" s="22">
        <f t="shared" si="1"/>
        <v>0</v>
      </c>
      <c r="K18" s="40"/>
      <c r="L18" s="41"/>
      <c r="P18" s="42"/>
    </row>
    <row r="19" spans="1:16" s="10" customFormat="1" ht="15" customHeight="1">
      <c r="A19" s="43" t="s">
        <v>461</v>
      </c>
      <c r="B19" s="44" t="s">
        <v>461</v>
      </c>
      <c r="C19" s="13" t="s">
        <v>6</v>
      </c>
      <c r="D19" s="20"/>
      <c r="E19" s="9" t="s">
        <v>479</v>
      </c>
      <c r="F19" s="21">
        <v>43.5</v>
      </c>
      <c r="G19" s="39">
        <v>0.05096666666666666</v>
      </c>
      <c r="H19" s="22">
        <f t="shared" si="0"/>
        <v>0</v>
      </c>
      <c r="I19" s="24">
        <v>1</v>
      </c>
      <c r="J19" s="22">
        <f t="shared" si="1"/>
        <v>0</v>
      </c>
      <c r="K19" s="40"/>
      <c r="L19" s="41"/>
      <c r="P19" s="42"/>
    </row>
    <row r="20" spans="1:16" s="10" customFormat="1" ht="15" customHeight="1">
      <c r="A20" s="47" t="s">
        <v>461</v>
      </c>
      <c r="B20" s="37" t="s">
        <v>461</v>
      </c>
      <c r="C20" s="13" t="s">
        <v>464</v>
      </c>
      <c r="D20" s="20"/>
      <c r="E20" s="9" t="s">
        <v>465</v>
      </c>
      <c r="F20" s="21">
        <v>29</v>
      </c>
      <c r="G20" s="39">
        <v>0.08983333333333333</v>
      </c>
      <c r="H20" s="22">
        <f t="shared" si="0"/>
        <v>0</v>
      </c>
      <c r="I20" s="24">
        <v>1</v>
      </c>
      <c r="J20" s="22">
        <f t="shared" si="1"/>
        <v>0</v>
      </c>
      <c r="K20" s="40"/>
      <c r="L20" s="48"/>
      <c r="P20" s="42"/>
    </row>
    <row r="21" spans="1:16" s="10" customFormat="1" ht="15" customHeight="1">
      <c r="A21" s="43" t="s">
        <v>461</v>
      </c>
      <c r="B21" s="44" t="s">
        <v>461</v>
      </c>
      <c r="C21" s="13" t="s">
        <v>499</v>
      </c>
      <c r="D21" s="20"/>
      <c r="E21" s="9" t="s">
        <v>465</v>
      </c>
      <c r="F21" s="21">
        <v>25.7</v>
      </c>
      <c r="G21" s="39">
        <v>0.09056666666666667</v>
      </c>
      <c r="H21" s="22">
        <f t="shared" si="0"/>
        <v>0</v>
      </c>
      <c r="I21" s="24">
        <v>1</v>
      </c>
      <c r="J21" s="22">
        <f t="shared" si="1"/>
        <v>0</v>
      </c>
      <c r="K21" s="40"/>
      <c r="L21" s="48"/>
      <c r="P21" s="42"/>
    </row>
    <row r="22" spans="1:16" s="10" customFormat="1" ht="15" customHeight="1">
      <c r="A22" s="43" t="s">
        <v>461</v>
      </c>
      <c r="B22" s="44" t="s">
        <v>461</v>
      </c>
      <c r="C22" s="13" t="s">
        <v>7</v>
      </c>
      <c r="D22" s="20"/>
      <c r="E22" s="9" t="s">
        <v>465</v>
      </c>
      <c r="F22" s="21">
        <v>26.9</v>
      </c>
      <c r="G22" s="39">
        <v>0.09349999999999999</v>
      </c>
      <c r="H22" s="22">
        <f t="shared" si="0"/>
        <v>0</v>
      </c>
      <c r="I22" s="24">
        <v>1</v>
      </c>
      <c r="J22" s="22">
        <f t="shared" si="1"/>
        <v>0</v>
      </c>
      <c r="K22" s="40"/>
      <c r="L22" s="48"/>
      <c r="P22" s="42"/>
    </row>
    <row r="23" spans="1:16" s="10" customFormat="1" ht="15" customHeight="1">
      <c r="A23" s="43" t="s">
        <v>461</v>
      </c>
      <c r="B23" s="44" t="s">
        <v>461</v>
      </c>
      <c r="C23" s="13" t="s">
        <v>8</v>
      </c>
      <c r="D23" s="20"/>
      <c r="E23" s="9" t="s">
        <v>465</v>
      </c>
      <c r="F23" s="21">
        <v>29.4</v>
      </c>
      <c r="G23" s="39">
        <v>0.10779999999999999</v>
      </c>
      <c r="H23" s="22">
        <f t="shared" si="0"/>
        <v>0</v>
      </c>
      <c r="I23" s="24">
        <v>1</v>
      </c>
      <c r="J23" s="22">
        <f t="shared" si="1"/>
        <v>0</v>
      </c>
      <c r="K23" s="40"/>
      <c r="L23" s="41"/>
      <c r="P23" s="42"/>
    </row>
    <row r="24" spans="1:16" s="10" customFormat="1" ht="15" customHeight="1">
      <c r="A24" s="43"/>
      <c r="B24" s="44"/>
      <c r="C24" s="13" t="s">
        <v>9</v>
      </c>
      <c r="D24" s="20"/>
      <c r="E24" s="9" t="s">
        <v>465</v>
      </c>
      <c r="F24" s="21">
        <v>37.3</v>
      </c>
      <c r="G24" s="45">
        <v>0.07663333333333333</v>
      </c>
      <c r="H24" s="22">
        <f t="shared" si="0"/>
        <v>0</v>
      </c>
      <c r="I24" s="24">
        <v>1</v>
      </c>
      <c r="J24" s="22">
        <f t="shared" si="1"/>
        <v>0</v>
      </c>
      <c r="K24" s="40"/>
      <c r="L24" s="41"/>
      <c r="P24" s="42"/>
    </row>
    <row r="25" spans="1:16" s="10" customFormat="1" ht="15" customHeight="1">
      <c r="A25" s="43" t="s">
        <v>461</v>
      </c>
      <c r="B25" s="44" t="s">
        <v>461</v>
      </c>
      <c r="C25" s="13" t="s">
        <v>480</v>
      </c>
      <c r="D25" s="20"/>
      <c r="E25" s="9" t="s">
        <v>479</v>
      </c>
      <c r="F25" s="21">
        <v>21.1</v>
      </c>
      <c r="G25" s="39">
        <v>0.04033333333333333</v>
      </c>
      <c r="H25" s="22">
        <f t="shared" si="0"/>
        <v>0</v>
      </c>
      <c r="I25" s="24">
        <v>1</v>
      </c>
      <c r="J25" s="22">
        <f t="shared" si="1"/>
        <v>0</v>
      </c>
      <c r="K25" s="40"/>
      <c r="L25" s="49"/>
      <c r="P25" s="42"/>
    </row>
    <row r="26" spans="1:16" s="10" customFormat="1" ht="15" customHeight="1">
      <c r="A26" s="43" t="s">
        <v>461</v>
      </c>
      <c r="B26" s="44" t="s">
        <v>461</v>
      </c>
      <c r="C26" s="13" t="s">
        <v>481</v>
      </c>
      <c r="D26" s="20"/>
      <c r="E26" s="9" t="s">
        <v>479</v>
      </c>
      <c r="F26" s="21">
        <v>3.41</v>
      </c>
      <c r="G26" s="39">
        <v>0.09643333333333333</v>
      </c>
      <c r="H26" s="22">
        <f t="shared" si="0"/>
        <v>0</v>
      </c>
      <c r="I26" s="24">
        <v>1</v>
      </c>
      <c r="J26" s="22">
        <f t="shared" si="1"/>
        <v>0</v>
      </c>
      <c r="K26" s="40"/>
      <c r="L26" s="41"/>
      <c r="P26" s="42"/>
    </row>
    <row r="27" spans="1:16" s="10" customFormat="1" ht="15" customHeight="1">
      <c r="A27" s="43" t="s">
        <v>461</v>
      </c>
      <c r="B27" s="44" t="s">
        <v>461</v>
      </c>
      <c r="C27" s="13" t="s">
        <v>482</v>
      </c>
      <c r="D27" s="20"/>
      <c r="E27" s="9" t="s">
        <v>479</v>
      </c>
      <c r="F27" s="21">
        <v>8.41</v>
      </c>
      <c r="G27" s="39">
        <v>0.14079999999999998</v>
      </c>
      <c r="H27" s="22">
        <f t="shared" si="0"/>
        <v>0</v>
      </c>
      <c r="I27" s="24">
        <v>1</v>
      </c>
      <c r="J27" s="22">
        <f t="shared" si="1"/>
        <v>0</v>
      </c>
      <c r="K27" s="40"/>
      <c r="L27" s="41"/>
      <c r="P27" s="42"/>
    </row>
    <row r="28" spans="1:16" s="10" customFormat="1" ht="15" customHeight="1">
      <c r="A28" s="43" t="s">
        <v>461</v>
      </c>
      <c r="B28" s="44" t="s">
        <v>461</v>
      </c>
      <c r="C28" s="13" t="s">
        <v>483</v>
      </c>
      <c r="D28" s="20"/>
      <c r="E28" s="9" t="s">
        <v>479</v>
      </c>
      <c r="F28" s="21">
        <v>45</v>
      </c>
      <c r="G28" s="39">
        <v>0.04986666666666666</v>
      </c>
      <c r="H28" s="22">
        <f t="shared" si="0"/>
        <v>0</v>
      </c>
      <c r="I28" s="24">
        <v>1</v>
      </c>
      <c r="J28" s="22">
        <f t="shared" si="1"/>
        <v>0</v>
      </c>
      <c r="K28" s="40"/>
      <c r="L28" s="41"/>
      <c r="P28" s="42"/>
    </row>
    <row r="29" spans="1:12" s="10" customFormat="1" ht="15" customHeight="1">
      <c r="A29" s="50" t="s">
        <v>447</v>
      </c>
      <c r="B29" s="51" t="s">
        <v>10</v>
      </c>
      <c r="C29" s="13" t="s">
        <v>11</v>
      </c>
      <c r="D29" s="20"/>
      <c r="E29" s="9" t="s">
        <v>486</v>
      </c>
      <c r="F29" s="21">
        <v>1.02</v>
      </c>
      <c r="G29" s="52">
        <v>0.06</v>
      </c>
      <c r="H29" s="22">
        <f aca="true" t="shared" si="2" ref="H29:H68">IF(ISERROR(D29*G29),"",ROUND(D29*G29,1))</f>
        <v>0</v>
      </c>
      <c r="I29" s="24">
        <v>1</v>
      </c>
      <c r="J29" s="22">
        <f t="shared" si="1"/>
        <v>0</v>
      </c>
      <c r="K29" s="40"/>
      <c r="L29" s="49"/>
    </row>
    <row r="30" spans="1:11" s="10" customFormat="1" ht="15" customHeight="1">
      <c r="A30" s="47"/>
      <c r="B30" s="37"/>
      <c r="C30" s="13" t="s">
        <v>12</v>
      </c>
      <c r="D30" s="20"/>
      <c r="E30" s="9" t="s">
        <v>486</v>
      </c>
      <c r="F30" s="21">
        <v>1.36</v>
      </c>
      <c r="G30" s="52">
        <v>0.057</v>
      </c>
      <c r="H30" s="22">
        <f t="shared" si="2"/>
        <v>0</v>
      </c>
      <c r="I30" s="24">
        <v>1</v>
      </c>
      <c r="J30" s="22">
        <f t="shared" si="1"/>
        <v>0</v>
      </c>
      <c r="K30" s="40"/>
    </row>
    <row r="31" spans="1:11" s="10" customFormat="1" ht="15" customHeight="1">
      <c r="A31" s="47"/>
      <c r="B31" s="37"/>
      <c r="C31" s="13" t="s">
        <v>13</v>
      </c>
      <c r="D31" s="20"/>
      <c r="E31" s="9" t="s">
        <v>486</v>
      </c>
      <c r="F31" s="21">
        <v>1.36</v>
      </c>
      <c r="G31" s="52">
        <v>0.057</v>
      </c>
      <c r="H31" s="22">
        <f t="shared" si="2"/>
        <v>0</v>
      </c>
      <c r="I31" s="24">
        <v>1</v>
      </c>
      <c r="J31" s="22">
        <f t="shared" si="1"/>
        <v>0</v>
      </c>
      <c r="K31" s="40"/>
    </row>
    <row r="32" spans="1:11" s="10" customFormat="1" ht="15" customHeight="1">
      <c r="A32" s="47"/>
      <c r="B32" s="37"/>
      <c r="C32" s="13" t="s">
        <v>14</v>
      </c>
      <c r="D32" s="20"/>
      <c r="E32" s="9" t="s">
        <v>486</v>
      </c>
      <c r="F32" s="21">
        <v>1.36</v>
      </c>
      <c r="G32" s="52">
        <v>0.057</v>
      </c>
      <c r="H32" s="22">
        <f>IF(ISERROR(D32*G32),"",ROUND(D32*G32,1))</f>
        <v>0</v>
      </c>
      <c r="I32" s="24">
        <v>1</v>
      </c>
      <c r="J32" s="22">
        <f>IF(ISERROR(H32*I32),"",ROUND(H32*I32,1))</f>
        <v>0</v>
      </c>
      <c r="K32" s="40"/>
    </row>
    <row r="33" spans="1:11" s="10" customFormat="1" ht="15" customHeight="1">
      <c r="A33" s="159" t="s">
        <v>675</v>
      </c>
      <c r="B33" s="157"/>
      <c r="C33" s="158"/>
      <c r="D33" s="156"/>
      <c r="E33" s="9" t="s">
        <v>676</v>
      </c>
      <c r="F33" s="160">
        <v>1.02</v>
      </c>
      <c r="G33" s="162"/>
      <c r="H33" s="22">
        <f>IF(ISERROR(D33*G33),"",ROUND(D33*G33,1))</f>
        <v>0</v>
      </c>
      <c r="I33" s="24">
        <v>1</v>
      </c>
      <c r="J33" s="22">
        <f>IF(ISERROR(H33*I33),"",ROUND(H33*I33,1))</f>
        <v>0</v>
      </c>
      <c r="K33" s="40"/>
    </row>
    <row r="34" spans="1:11" s="10" customFormat="1" ht="15" customHeight="1">
      <c r="A34" s="50" t="s">
        <v>39</v>
      </c>
      <c r="B34" s="51" t="s">
        <v>672</v>
      </c>
      <c r="C34" s="13" t="s">
        <v>484</v>
      </c>
      <c r="D34" s="20"/>
      <c r="E34" s="9" t="s">
        <v>40</v>
      </c>
      <c r="F34" s="21">
        <v>9.97</v>
      </c>
      <c r="G34" s="33">
        <v>0.318</v>
      </c>
      <c r="H34" s="22">
        <f t="shared" si="2"/>
        <v>0</v>
      </c>
      <c r="I34" s="24">
        <v>1</v>
      </c>
      <c r="J34" s="22">
        <f t="shared" si="1"/>
        <v>0</v>
      </c>
      <c r="K34" s="40"/>
    </row>
    <row r="35" spans="1:11" s="10" customFormat="1" ht="15" customHeight="1">
      <c r="A35" s="43" t="s">
        <v>461</v>
      </c>
      <c r="B35" s="161" t="s">
        <v>673</v>
      </c>
      <c r="C35" s="13" t="s">
        <v>485</v>
      </c>
      <c r="D35" s="20"/>
      <c r="E35" s="9" t="s">
        <v>40</v>
      </c>
      <c r="F35" s="21">
        <v>9.28</v>
      </c>
      <c r="G35" s="33">
        <v>0.318</v>
      </c>
      <c r="H35" s="22">
        <f t="shared" si="2"/>
        <v>0</v>
      </c>
      <c r="I35" s="24">
        <v>1</v>
      </c>
      <c r="J35" s="22">
        <f t="shared" si="1"/>
        <v>0</v>
      </c>
      <c r="K35" s="40"/>
    </row>
    <row r="36" spans="1:11" s="10" customFormat="1" ht="15" customHeight="1">
      <c r="A36" s="47"/>
      <c r="B36" s="51" t="s">
        <v>672</v>
      </c>
      <c r="C36" s="13" t="s">
        <v>484</v>
      </c>
      <c r="D36" s="20"/>
      <c r="E36" s="9" t="s">
        <v>40</v>
      </c>
      <c r="F36" s="21">
        <v>9.97</v>
      </c>
      <c r="G36" s="33"/>
      <c r="H36" s="22">
        <f aca="true" t="shared" si="3" ref="H36:H41">IF(ISERROR(D36*G36),"",ROUND(D36*G36,1))</f>
        <v>0</v>
      </c>
      <c r="I36" s="24">
        <v>1</v>
      </c>
      <c r="J36" s="22">
        <f aca="true" t="shared" si="4" ref="J36:J41">IF(ISERROR(H36*I36),"",ROUND(H36*I36,1))</f>
        <v>0</v>
      </c>
      <c r="K36" s="40"/>
    </row>
    <row r="37" spans="1:11" s="10" customFormat="1" ht="15" customHeight="1">
      <c r="A37" s="43" t="s">
        <v>461</v>
      </c>
      <c r="B37" s="161"/>
      <c r="C37" s="13" t="s">
        <v>485</v>
      </c>
      <c r="D37" s="20"/>
      <c r="E37" s="9" t="s">
        <v>40</v>
      </c>
      <c r="F37" s="21">
        <v>9.28</v>
      </c>
      <c r="G37" s="33"/>
      <c r="H37" s="22">
        <f t="shared" si="3"/>
        <v>0</v>
      </c>
      <c r="I37" s="24">
        <v>1</v>
      </c>
      <c r="J37" s="22">
        <f t="shared" si="4"/>
        <v>0</v>
      </c>
      <c r="K37" s="40"/>
    </row>
    <row r="38" spans="1:11" s="10" customFormat="1" ht="15" customHeight="1">
      <c r="A38" s="47"/>
      <c r="B38" s="51" t="s">
        <v>672</v>
      </c>
      <c r="C38" s="13" t="s">
        <v>484</v>
      </c>
      <c r="D38" s="20"/>
      <c r="E38" s="9" t="s">
        <v>40</v>
      </c>
      <c r="F38" s="21">
        <v>9.97</v>
      </c>
      <c r="G38" s="33"/>
      <c r="H38" s="22">
        <f t="shared" si="3"/>
        <v>0</v>
      </c>
      <c r="I38" s="24">
        <v>1</v>
      </c>
      <c r="J38" s="22">
        <f t="shared" si="4"/>
        <v>0</v>
      </c>
      <c r="K38" s="40"/>
    </row>
    <row r="39" spans="1:11" s="10" customFormat="1" ht="15" customHeight="1">
      <c r="A39" s="43" t="s">
        <v>461</v>
      </c>
      <c r="B39" s="161"/>
      <c r="C39" s="13" t="s">
        <v>485</v>
      </c>
      <c r="D39" s="20"/>
      <c r="E39" s="9" t="s">
        <v>40</v>
      </c>
      <c r="F39" s="21">
        <v>9.28</v>
      </c>
      <c r="G39" s="33"/>
      <c r="H39" s="22">
        <f t="shared" si="3"/>
        <v>0</v>
      </c>
      <c r="I39" s="24">
        <v>1</v>
      </c>
      <c r="J39" s="22">
        <f t="shared" si="4"/>
        <v>0</v>
      </c>
      <c r="K39" s="40"/>
    </row>
    <row r="40" spans="1:11" s="10" customFormat="1" ht="15" customHeight="1">
      <c r="A40" s="47"/>
      <c r="B40" s="51" t="s">
        <v>672</v>
      </c>
      <c r="C40" s="13" t="s">
        <v>484</v>
      </c>
      <c r="D40" s="20"/>
      <c r="E40" s="9" t="s">
        <v>40</v>
      </c>
      <c r="F40" s="21">
        <v>9.97</v>
      </c>
      <c r="G40" s="33"/>
      <c r="H40" s="22">
        <f t="shared" si="3"/>
        <v>0</v>
      </c>
      <c r="I40" s="24">
        <v>1</v>
      </c>
      <c r="J40" s="22">
        <f t="shared" si="4"/>
        <v>0</v>
      </c>
      <c r="K40" s="40"/>
    </row>
    <row r="41" spans="1:11" s="10" customFormat="1" ht="15" customHeight="1">
      <c r="A41" s="43" t="s">
        <v>461</v>
      </c>
      <c r="B41" s="161"/>
      <c r="C41" s="13" t="s">
        <v>485</v>
      </c>
      <c r="D41" s="20"/>
      <c r="E41" s="9" t="s">
        <v>40</v>
      </c>
      <c r="F41" s="21">
        <v>9.28</v>
      </c>
      <c r="G41" s="33"/>
      <c r="H41" s="22">
        <f t="shared" si="3"/>
        <v>0</v>
      </c>
      <c r="I41" s="24">
        <v>1</v>
      </c>
      <c r="J41" s="22">
        <f t="shared" si="4"/>
        <v>0</v>
      </c>
      <c r="K41" s="40"/>
    </row>
    <row r="42" spans="1:11" s="10" customFormat="1" ht="15" customHeight="1">
      <c r="A42" s="54" t="s">
        <v>461</v>
      </c>
      <c r="B42" s="154" t="s">
        <v>674</v>
      </c>
      <c r="C42" s="155" t="s">
        <v>41</v>
      </c>
      <c r="D42" s="20"/>
      <c r="E42" s="9" t="s">
        <v>40</v>
      </c>
      <c r="F42" s="21">
        <v>9.76</v>
      </c>
      <c r="G42" s="33"/>
      <c r="H42" s="22">
        <f t="shared" si="2"/>
        <v>0</v>
      </c>
      <c r="I42" s="24">
        <v>1</v>
      </c>
      <c r="J42" s="22">
        <f>IF(ISERROR(H42*I42),"",ROUND(H42*I42,1))</f>
        <v>0</v>
      </c>
      <c r="K42" s="40"/>
    </row>
    <row r="43" spans="1:11" s="10" customFormat="1" ht="15" customHeight="1">
      <c r="A43" s="57" t="s">
        <v>677</v>
      </c>
      <c r="B43" s="154"/>
      <c r="C43" s="154"/>
      <c r="D43" s="156"/>
      <c r="E43" s="9" t="s">
        <v>40</v>
      </c>
      <c r="F43" s="160">
        <v>9.76</v>
      </c>
      <c r="G43" s="163"/>
      <c r="H43" s="22">
        <f>IF(ISERROR(D43*G43),"",ROUND(D43*G43,1))</f>
        <v>0</v>
      </c>
      <c r="I43" s="24">
        <v>1</v>
      </c>
      <c r="J43" s="22">
        <f>IF(ISERROR(H43*I43),"",ROUND(H43*I43,1))</f>
        <v>0</v>
      </c>
      <c r="K43" s="40"/>
    </row>
    <row r="44" spans="1:11" s="10" customFormat="1" ht="15" customHeight="1" hidden="1">
      <c r="A44" s="57" t="s">
        <v>42</v>
      </c>
      <c r="B44" s="55"/>
      <c r="C44" s="13" t="s">
        <v>15</v>
      </c>
      <c r="D44" s="20"/>
      <c r="E44" s="9" t="s">
        <v>488</v>
      </c>
      <c r="F44" s="56" t="s">
        <v>16</v>
      </c>
      <c r="G44" s="21">
        <v>0.028</v>
      </c>
      <c r="H44" s="22">
        <f t="shared" si="2"/>
        <v>0</v>
      </c>
      <c r="I44" s="24">
        <v>1</v>
      </c>
      <c r="J44" s="22">
        <f t="shared" si="1"/>
        <v>0</v>
      </c>
      <c r="K44" s="40"/>
    </row>
    <row r="45" spans="1:11" s="10" customFormat="1" ht="15" customHeight="1" hidden="1">
      <c r="A45" s="57" t="s">
        <v>17</v>
      </c>
      <c r="B45" s="58"/>
      <c r="C45" s="59" t="s">
        <v>18</v>
      </c>
      <c r="D45" s="20"/>
      <c r="E45" s="9" t="s">
        <v>488</v>
      </c>
      <c r="F45" s="56" t="s">
        <v>16</v>
      </c>
      <c r="G45" s="21">
        <v>5700</v>
      </c>
      <c r="H45" s="22">
        <f t="shared" si="2"/>
        <v>0</v>
      </c>
      <c r="I45" s="24">
        <v>1</v>
      </c>
      <c r="J45" s="22">
        <f t="shared" si="1"/>
        <v>0</v>
      </c>
      <c r="K45" s="40"/>
    </row>
    <row r="46" spans="1:11" s="10" customFormat="1" ht="15" customHeight="1" hidden="1">
      <c r="A46" s="60" t="s">
        <v>19</v>
      </c>
      <c r="B46" s="51" t="s">
        <v>20</v>
      </c>
      <c r="C46" s="13" t="s">
        <v>21</v>
      </c>
      <c r="D46" s="20"/>
      <c r="E46" s="9" t="s">
        <v>467</v>
      </c>
      <c r="F46" s="56" t="s">
        <v>16</v>
      </c>
      <c r="G46" s="21">
        <v>1.2E-05</v>
      </c>
      <c r="H46" s="22">
        <f t="shared" si="2"/>
        <v>0</v>
      </c>
      <c r="I46" s="24">
        <v>1</v>
      </c>
      <c r="J46" s="22">
        <f t="shared" si="1"/>
        <v>0</v>
      </c>
      <c r="K46" s="40"/>
    </row>
    <row r="47" spans="1:11" s="10" customFormat="1" ht="15" customHeight="1" hidden="1">
      <c r="A47" s="60"/>
      <c r="B47" s="61"/>
      <c r="C47" s="13" t="s">
        <v>23</v>
      </c>
      <c r="D47" s="20"/>
      <c r="E47" s="9" t="s">
        <v>467</v>
      </c>
      <c r="F47" s="56" t="s">
        <v>16</v>
      </c>
      <c r="G47" s="21">
        <v>0.00027</v>
      </c>
      <c r="H47" s="22">
        <f t="shared" si="2"/>
        <v>0</v>
      </c>
      <c r="I47" s="24">
        <v>1</v>
      </c>
      <c r="J47" s="22">
        <f t="shared" si="1"/>
        <v>0</v>
      </c>
      <c r="K47" s="40"/>
    </row>
    <row r="48" spans="1:11" s="10" customFormat="1" ht="15" customHeight="1" hidden="1">
      <c r="A48" s="60"/>
      <c r="B48" s="62"/>
      <c r="C48" s="13" t="s">
        <v>24</v>
      </c>
      <c r="D48" s="20"/>
      <c r="E48" s="9" t="s">
        <v>467</v>
      </c>
      <c r="F48" s="56" t="s">
        <v>16</v>
      </c>
      <c r="G48" s="21">
        <v>0.067</v>
      </c>
      <c r="H48" s="22">
        <f t="shared" si="2"/>
        <v>0</v>
      </c>
      <c r="I48" s="24">
        <v>1</v>
      </c>
      <c r="J48" s="22">
        <f t="shared" si="1"/>
        <v>0</v>
      </c>
      <c r="K48" s="40"/>
    </row>
    <row r="49" spans="1:11" s="10" customFormat="1" ht="15" customHeight="1" hidden="1">
      <c r="A49" s="60"/>
      <c r="B49" s="51" t="s">
        <v>25</v>
      </c>
      <c r="C49" s="13" t="s">
        <v>26</v>
      </c>
      <c r="D49" s="20"/>
      <c r="E49" s="9" t="s">
        <v>479</v>
      </c>
      <c r="F49" s="56" t="s">
        <v>16</v>
      </c>
      <c r="G49" s="21">
        <v>9.5E-05</v>
      </c>
      <c r="H49" s="22">
        <f t="shared" si="2"/>
        <v>0</v>
      </c>
      <c r="I49" s="24">
        <v>1</v>
      </c>
      <c r="J49" s="22">
        <f t="shared" si="1"/>
        <v>0</v>
      </c>
      <c r="K49" s="40"/>
    </row>
    <row r="50" spans="1:11" s="10" customFormat="1" ht="15" customHeight="1" hidden="1">
      <c r="A50" s="60"/>
      <c r="B50" s="61"/>
      <c r="C50" s="13" t="s">
        <v>27</v>
      </c>
      <c r="D50" s="20"/>
      <c r="E50" s="9" t="s">
        <v>479</v>
      </c>
      <c r="F50" s="56" t="s">
        <v>16</v>
      </c>
      <c r="G50" s="21">
        <v>2.7E-05</v>
      </c>
      <c r="H50" s="22">
        <f t="shared" si="2"/>
        <v>0</v>
      </c>
      <c r="I50" s="24">
        <v>1</v>
      </c>
      <c r="J50" s="22">
        <f t="shared" si="1"/>
        <v>0</v>
      </c>
      <c r="K50" s="40"/>
    </row>
    <row r="51" spans="1:11" s="10" customFormat="1" ht="30" customHeight="1" hidden="1">
      <c r="A51" s="60"/>
      <c r="B51" s="61"/>
      <c r="C51" s="13" t="s">
        <v>28</v>
      </c>
      <c r="D51" s="20"/>
      <c r="E51" s="9" t="s">
        <v>479</v>
      </c>
      <c r="F51" s="56" t="s">
        <v>16</v>
      </c>
      <c r="G51" s="21">
        <v>0.0018</v>
      </c>
      <c r="H51" s="22">
        <f t="shared" si="2"/>
        <v>0</v>
      </c>
      <c r="I51" s="24">
        <v>1</v>
      </c>
      <c r="J51" s="22">
        <f t="shared" si="1"/>
        <v>0</v>
      </c>
      <c r="K51" s="40"/>
    </row>
    <row r="52" spans="1:11" s="10" customFormat="1" ht="30" customHeight="1" hidden="1">
      <c r="A52" s="60"/>
      <c r="B52" s="61"/>
      <c r="C52" s="13" t="s">
        <v>29</v>
      </c>
      <c r="D52" s="20"/>
      <c r="E52" s="9" t="s">
        <v>479</v>
      </c>
      <c r="F52" s="56" t="s">
        <v>16</v>
      </c>
      <c r="G52" s="21">
        <v>0.0021</v>
      </c>
      <c r="H52" s="22">
        <f t="shared" si="2"/>
        <v>0</v>
      </c>
      <c r="I52" s="24">
        <v>1</v>
      </c>
      <c r="J52" s="22">
        <f t="shared" si="1"/>
        <v>0</v>
      </c>
      <c r="K52" s="40"/>
    </row>
    <row r="53" spans="1:11" s="10" customFormat="1" ht="30" customHeight="1" hidden="1">
      <c r="A53" s="60"/>
      <c r="B53" s="62"/>
      <c r="C53" s="13" t="s">
        <v>30</v>
      </c>
      <c r="D53" s="20"/>
      <c r="E53" s="9" t="s">
        <v>479</v>
      </c>
      <c r="F53" s="56" t="s">
        <v>16</v>
      </c>
      <c r="G53" s="21">
        <v>0.0039</v>
      </c>
      <c r="H53" s="22">
        <f t="shared" si="2"/>
        <v>0</v>
      </c>
      <c r="I53" s="24">
        <v>1</v>
      </c>
      <c r="J53" s="22">
        <f t="shared" si="1"/>
        <v>0</v>
      </c>
      <c r="K53" s="40"/>
    </row>
    <row r="54" spans="1:11" s="10" customFormat="1" ht="15" customHeight="1" hidden="1">
      <c r="A54" s="57"/>
      <c r="B54" s="55" t="s">
        <v>31</v>
      </c>
      <c r="C54" s="13" t="s">
        <v>31</v>
      </c>
      <c r="D54" s="20"/>
      <c r="E54" s="9" t="s">
        <v>488</v>
      </c>
      <c r="F54" s="56" t="s">
        <v>16</v>
      </c>
      <c r="G54" s="21">
        <v>0.48</v>
      </c>
      <c r="H54" s="22">
        <f t="shared" si="2"/>
        <v>0</v>
      </c>
      <c r="I54" s="24">
        <v>1</v>
      </c>
      <c r="J54" s="22">
        <f t="shared" si="1"/>
        <v>0</v>
      </c>
      <c r="K54" s="40"/>
    </row>
    <row r="55" spans="1:10" s="10" customFormat="1" ht="15" customHeight="1">
      <c r="A55" s="63" t="s">
        <v>633</v>
      </c>
      <c r="B55" s="55"/>
      <c r="C55" s="13" t="s">
        <v>32</v>
      </c>
      <c r="D55" s="20"/>
      <c r="E55" s="9" t="s">
        <v>490</v>
      </c>
      <c r="F55" s="56" t="s">
        <v>16</v>
      </c>
      <c r="G55" s="21">
        <v>502</v>
      </c>
      <c r="H55" s="22">
        <f t="shared" si="2"/>
        <v>0</v>
      </c>
      <c r="I55" s="24">
        <v>1</v>
      </c>
      <c r="J55" s="22">
        <f>IF(ISERROR(H55*I55),"",ROUND(H55*I55,1))</f>
        <v>0</v>
      </c>
    </row>
    <row r="56" spans="1:10" s="10" customFormat="1" ht="15" customHeight="1">
      <c r="A56" s="50" t="s">
        <v>33</v>
      </c>
      <c r="B56" s="64"/>
      <c r="C56" s="13" t="s">
        <v>34</v>
      </c>
      <c r="D56" s="20"/>
      <c r="E56" s="9" t="s">
        <v>490</v>
      </c>
      <c r="F56" s="56" t="s">
        <v>16</v>
      </c>
      <c r="G56" s="21">
        <v>428</v>
      </c>
      <c r="H56" s="22">
        <f t="shared" si="2"/>
        <v>0</v>
      </c>
      <c r="I56" s="24">
        <v>1</v>
      </c>
      <c r="J56" s="22">
        <f aca="true" t="shared" si="5" ref="J56:J88">IF(ISERROR(H56*I56),"",ROUND(H56*I56,1))</f>
        <v>0</v>
      </c>
    </row>
    <row r="57" spans="1:10" s="10" customFormat="1" ht="15" customHeight="1">
      <c r="A57" s="54"/>
      <c r="B57" s="62"/>
      <c r="C57" s="13" t="s">
        <v>35</v>
      </c>
      <c r="D57" s="20"/>
      <c r="E57" s="9" t="s">
        <v>490</v>
      </c>
      <c r="F57" s="56" t="s">
        <v>16</v>
      </c>
      <c r="G57" s="21">
        <v>449</v>
      </c>
      <c r="H57" s="22">
        <f t="shared" si="2"/>
        <v>0</v>
      </c>
      <c r="I57" s="24">
        <v>1</v>
      </c>
      <c r="J57" s="22">
        <f t="shared" si="5"/>
        <v>0</v>
      </c>
    </row>
    <row r="58" spans="1:10" s="10" customFormat="1" ht="15" customHeight="1">
      <c r="A58" s="50" t="s">
        <v>77</v>
      </c>
      <c r="B58" s="64"/>
      <c r="C58" s="13" t="s">
        <v>34</v>
      </c>
      <c r="D58" s="20"/>
      <c r="E58" s="9" t="s">
        <v>490</v>
      </c>
      <c r="F58" s="56" t="s">
        <v>16</v>
      </c>
      <c r="G58" s="21">
        <v>440</v>
      </c>
      <c r="H58" s="22">
        <f t="shared" si="2"/>
        <v>0</v>
      </c>
      <c r="I58" s="24">
        <v>1</v>
      </c>
      <c r="J58" s="22">
        <f t="shared" si="5"/>
        <v>0</v>
      </c>
    </row>
    <row r="59" spans="1:10" s="10" customFormat="1" ht="15" customHeight="1">
      <c r="A59" s="54"/>
      <c r="B59" s="62"/>
      <c r="C59" s="13" t="s">
        <v>35</v>
      </c>
      <c r="D59" s="20"/>
      <c r="E59" s="9" t="s">
        <v>490</v>
      </c>
      <c r="F59" s="56" t="s">
        <v>16</v>
      </c>
      <c r="G59" s="21">
        <v>471</v>
      </c>
      <c r="H59" s="22">
        <f t="shared" si="2"/>
        <v>0</v>
      </c>
      <c r="I59" s="24">
        <v>1</v>
      </c>
      <c r="J59" s="22">
        <f t="shared" si="5"/>
        <v>0</v>
      </c>
    </row>
    <row r="60" spans="1:10" s="10" customFormat="1" ht="15" customHeight="1">
      <c r="A60" s="63" t="s">
        <v>78</v>
      </c>
      <c r="B60" s="55"/>
      <c r="C60" s="65" t="s">
        <v>79</v>
      </c>
      <c r="D60" s="20"/>
      <c r="E60" s="9" t="s">
        <v>490</v>
      </c>
      <c r="F60" s="56" t="s">
        <v>16</v>
      </c>
      <c r="G60" s="21">
        <v>1000</v>
      </c>
      <c r="H60" s="22">
        <f t="shared" si="2"/>
        <v>0</v>
      </c>
      <c r="I60" s="24">
        <v>1</v>
      </c>
      <c r="J60" s="22">
        <f>IF(ISERROR(H60*I60),"",ROUND(H60*I60,1))</f>
        <v>0</v>
      </c>
    </row>
    <row r="61" spans="1:10" s="10" customFormat="1" ht="15" customHeight="1">
      <c r="A61" s="63" t="s">
        <v>80</v>
      </c>
      <c r="B61" s="55"/>
      <c r="C61" s="13" t="s">
        <v>81</v>
      </c>
      <c r="D61" s="20"/>
      <c r="E61" s="66" t="s">
        <v>490</v>
      </c>
      <c r="F61" s="67" t="s">
        <v>16</v>
      </c>
      <c r="G61" s="68">
        <v>415</v>
      </c>
      <c r="H61" s="69">
        <f t="shared" si="2"/>
        <v>0</v>
      </c>
      <c r="I61" s="70">
        <v>1</v>
      </c>
      <c r="J61" s="69">
        <f t="shared" si="5"/>
        <v>0</v>
      </c>
    </row>
    <row r="62" spans="1:10" s="10" customFormat="1" ht="15" customHeight="1">
      <c r="A62" s="50" t="s">
        <v>449</v>
      </c>
      <c r="B62" s="64" t="s">
        <v>83</v>
      </c>
      <c r="C62" s="13" t="s">
        <v>491</v>
      </c>
      <c r="D62" s="20"/>
      <c r="E62" s="9" t="s">
        <v>465</v>
      </c>
      <c r="F62" s="56" t="s">
        <v>16</v>
      </c>
      <c r="G62" s="21">
        <v>2.3</v>
      </c>
      <c r="H62" s="22">
        <f t="shared" si="2"/>
        <v>0</v>
      </c>
      <c r="I62" s="24">
        <v>1</v>
      </c>
      <c r="J62" s="22">
        <f t="shared" si="5"/>
        <v>0</v>
      </c>
    </row>
    <row r="63" spans="1:10" s="10" customFormat="1" ht="15" customHeight="1">
      <c r="A63" s="43"/>
      <c r="B63" s="61"/>
      <c r="C63" s="13" t="s">
        <v>475</v>
      </c>
      <c r="D63" s="20"/>
      <c r="E63" s="9" t="s">
        <v>465</v>
      </c>
      <c r="F63" s="56" t="s">
        <v>16</v>
      </c>
      <c r="G63" s="21">
        <v>2.8</v>
      </c>
      <c r="H63" s="22">
        <f t="shared" si="2"/>
        <v>0</v>
      </c>
      <c r="I63" s="24">
        <v>1</v>
      </c>
      <c r="J63" s="22">
        <f>IF(ISERROR(H63*I63),"",ROUND(H63*I63,1))</f>
        <v>0</v>
      </c>
    </row>
    <row r="64" spans="1:10" s="10" customFormat="1" ht="15" customHeight="1">
      <c r="A64" s="43"/>
      <c r="B64" s="61"/>
      <c r="C64" s="13" t="s">
        <v>469</v>
      </c>
      <c r="D64" s="20"/>
      <c r="E64" s="9" t="s">
        <v>467</v>
      </c>
      <c r="F64" s="56" t="s">
        <v>16</v>
      </c>
      <c r="G64" s="21">
        <v>2.2</v>
      </c>
      <c r="H64" s="22">
        <f t="shared" si="2"/>
        <v>0</v>
      </c>
      <c r="I64" s="24">
        <v>1</v>
      </c>
      <c r="J64" s="22">
        <f t="shared" si="5"/>
        <v>0</v>
      </c>
    </row>
    <row r="65" spans="1:10" s="10" customFormat="1" ht="15" customHeight="1">
      <c r="A65" s="43"/>
      <c r="B65" s="61"/>
      <c r="C65" s="13" t="s">
        <v>476</v>
      </c>
      <c r="D65" s="20"/>
      <c r="E65" s="9" t="s">
        <v>465</v>
      </c>
      <c r="F65" s="56" t="s">
        <v>16</v>
      </c>
      <c r="G65" s="21">
        <v>3</v>
      </c>
      <c r="H65" s="22">
        <f t="shared" si="2"/>
        <v>0</v>
      </c>
      <c r="I65" s="24">
        <v>1</v>
      </c>
      <c r="J65" s="22">
        <f t="shared" si="5"/>
        <v>0</v>
      </c>
    </row>
    <row r="66" spans="1:10" s="10" customFormat="1" ht="15" customHeight="1">
      <c r="A66" s="43"/>
      <c r="B66" s="61"/>
      <c r="C66" s="13" t="s">
        <v>492</v>
      </c>
      <c r="D66" s="20"/>
      <c r="E66" s="9" t="s">
        <v>479</v>
      </c>
      <c r="F66" s="56" t="s">
        <v>16</v>
      </c>
      <c r="G66" s="21">
        <v>2.3</v>
      </c>
      <c r="H66" s="22">
        <f t="shared" si="2"/>
        <v>0</v>
      </c>
      <c r="I66" s="24">
        <v>1</v>
      </c>
      <c r="J66" s="22">
        <f t="shared" si="5"/>
        <v>0</v>
      </c>
    </row>
    <row r="67" spans="1:10" s="10" customFormat="1" ht="15" customHeight="1">
      <c r="A67" s="43"/>
      <c r="B67" s="61"/>
      <c r="C67" s="13" t="s">
        <v>477</v>
      </c>
      <c r="D67" s="20"/>
      <c r="E67" s="9" t="s">
        <v>465</v>
      </c>
      <c r="F67" s="56" t="s">
        <v>16</v>
      </c>
      <c r="G67" s="21">
        <v>2.7</v>
      </c>
      <c r="H67" s="22">
        <f t="shared" si="2"/>
        <v>0</v>
      </c>
      <c r="I67" s="24">
        <v>1</v>
      </c>
      <c r="J67" s="22">
        <f t="shared" si="5"/>
        <v>0</v>
      </c>
    </row>
    <row r="68" spans="1:10" s="10" customFormat="1" ht="15" customHeight="1">
      <c r="A68" s="43"/>
      <c r="B68" s="61"/>
      <c r="C68" s="13" t="s">
        <v>478</v>
      </c>
      <c r="D68" s="20"/>
      <c r="E68" s="9" t="s">
        <v>479</v>
      </c>
      <c r="F68" s="56" t="s">
        <v>16</v>
      </c>
      <c r="G68" s="21">
        <v>2.2</v>
      </c>
      <c r="H68" s="22">
        <f t="shared" si="2"/>
        <v>0</v>
      </c>
      <c r="I68" s="24">
        <v>1</v>
      </c>
      <c r="J68" s="22">
        <f t="shared" si="5"/>
        <v>0</v>
      </c>
    </row>
    <row r="69" spans="1:10" s="10" customFormat="1" ht="15" customHeight="1">
      <c r="A69" s="54"/>
      <c r="B69" s="62"/>
      <c r="C69" s="13" t="s">
        <v>480</v>
      </c>
      <c r="D69" s="20"/>
      <c r="E69" s="9" t="s">
        <v>479</v>
      </c>
      <c r="F69" s="56" t="s">
        <v>16</v>
      </c>
      <c r="G69" s="21">
        <v>0.85</v>
      </c>
      <c r="H69" s="22">
        <f aca="true" t="shared" si="6" ref="H69:H88">IF(ISERROR(D69*G69),"",ROUND(D69*G69,1))</f>
        <v>0</v>
      </c>
      <c r="I69" s="24">
        <v>1</v>
      </c>
      <c r="J69" s="22">
        <f t="shared" si="5"/>
        <v>0</v>
      </c>
    </row>
    <row r="70" spans="1:10" s="10" customFormat="1" ht="15" customHeight="1">
      <c r="A70" s="53" t="s">
        <v>85</v>
      </c>
      <c r="B70" s="55"/>
      <c r="C70" s="65" t="s">
        <v>86</v>
      </c>
      <c r="D70" s="20"/>
      <c r="E70" s="71" t="s">
        <v>490</v>
      </c>
      <c r="F70" s="56" t="s">
        <v>16</v>
      </c>
      <c r="G70" s="21">
        <v>2300</v>
      </c>
      <c r="H70" s="22">
        <f t="shared" si="6"/>
        <v>0</v>
      </c>
      <c r="I70" s="24">
        <v>1</v>
      </c>
      <c r="J70" s="22">
        <f t="shared" si="5"/>
        <v>0</v>
      </c>
    </row>
    <row r="71" spans="1:10" s="10" customFormat="1" ht="15" customHeight="1">
      <c r="A71" s="47" t="s">
        <v>87</v>
      </c>
      <c r="B71" s="51" t="s">
        <v>88</v>
      </c>
      <c r="C71" s="65" t="s">
        <v>89</v>
      </c>
      <c r="D71" s="20"/>
      <c r="E71" s="71" t="s">
        <v>490</v>
      </c>
      <c r="F71" s="56" t="s">
        <v>16</v>
      </c>
      <c r="G71" s="21">
        <v>760</v>
      </c>
      <c r="H71" s="22">
        <f t="shared" si="6"/>
        <v>0</v>
      </c>
      <c r="I71" s="24">
        <v>1</v>
      </c>
      <c r="J71" s="22">
        <f t="shared" si="5"/>
        <v>0</v>
      </c>
    </row>
    <row r="72" spans="1:10" s="10" customFormat="1" ht="15" customHeight="1">
      <c r="A72" s="53"/>
      <c r="B72" s="58"/>
      <c r="C72" s="65" t="s">
        <v>90</v>
      </c>
      <c r="D72" s="20"/>
      <c r="E72" s="71" t="s">
        <v>490</v>
      </c>
      <c r="F72" s="56" t="s">
        <v>16</v>
      </c>
      <c r="G72" s="21">
        <v>1100</v>
      </c>
      <c r="H72" s="22">
        <f t="shared" si="6"/>
        <v>0</v>
      </c>
      <c r="I72" s="24">
        <v>1</v>
      </c>
      <c r="J72" s="22">
        <f t="shared" si="5"/>
        <v>0</v>
      </c>
    </row>
    <row r="73" spans="1:10" s="10" customFormat="1" ht="15" customHeight="1">
      <c r="A73" s="63" t="s">
        <v>91</v>
      </c>
      <c r="B73" s="55"/>
      <c r="C73" s="13" t="s">
        <v>92</v>
      </c>
      <c r="D73" s="20"/>
      <c r="E73" s="9" t="s">
        <v>490</v>
      </c>
      <c r="F73" s="56" t="s">
        <v>16</v>
      </c>
      <c r="G73" s="21">
        <v>14</v>
      </c>
      <c r="H73" s="22">
        <f t="shared" si="6"/>
        <v>0</v>
      </c>
      <c r="I73" s="24">
        <v>1</v>
      </c>
      <c r="J73" s="22">
        <f t="shared" si="5"/>
        <v>0</v>
      </c>
    </row>
    <row r="74" spans="1:10" s="10" customFormat="1" ht="30" customHeight="1">
      <c r="A74" s="72" t="s">
        <v>93</v>
      </c>
      <c r="B74" s="55"/>
      <c r="C74" s="13" t="s">
        <v>94</v>
      </c>
      <c r="D74" s="20"/>
      <c r="E74" s="9" t="s">
        <v>490</v>
      </c>
      <c r="F74" s="56" t="s">
        <v>16</v>
      </c>
      <c r="G74" s="21">
        <v>3400</v>
      </c>
      <c r="H74" s="22">
        <f t="shared" si="6"/>
        <v>0</v>
      </c>
      <c r="I74" s="24">
        <v>1</v>
      </c>
      <c r="J74" s="22">
        <f t="shared" si="5"/>
        <v>0</v>
      </c>
    </row>
    <row r="75" spans="1:10" s="10" customFormat="1" ht="15" customHeight="1">
      <c r="A75" s="63" t="s">
        <v>95</v>
      </c>
      <c r="B75" s="55"/>
      <c r="C75" s="13" t="s">
        <v>96</v>
      </c>
      <c r="D75" s="20"/>
      <c r="E75" s="9" t="s">
        <v>490</v>
      </c>
      <c r="F75" s="56" t="s">
        <v>16</v>
      </c>
      <c r="G75" s="21">
        <v>5</v>
      </c>
      <c r="H75" s="22">
        <f t="shared" si="6"/>
        <v>0</v>
      </c>
      <c r="I75" s="24">
        <v>1</v>
      </c>
      <c r="J75" s="22">
        <f t="shared" si="5"/>
        <v>0</v>
      </c>
    </row>
    <row r="76" spans="1:10" s="10" customFormat="1" ht="15" customHeight="1">
      <c r="A76" s="50" t="s">
        <v>97</v>
      </c>
      <c r="B76" s="55"/>
      <c r="C76" s="65" t="s">
        <v>98</v>
      </c>
      <c r="D76" s="20"/>
      <c r="E76" s="9" t="s">
        <v>490</v>
      </c>
      <c r="F76" s="56" t="s">
        <v>16</v>
      </c>
      <c r="G76" s="21">
        <v>1000</v>
      </c>
      <c r="H76" s="22">
        <f t="shared" si="6"/>
        <v>0</v>
      </c>
      <c r="I76" s="24">
        <v>1</v>
      </c>
      <c r="J76" s="22">
        <f>IF(ISERROR(H76*I76),"",ROUND(H76*I76,1))</f>
        <v>0</v>
      </c>
    </row>
    <row r="77" spans="1:10" s="10" customFormat="1" ht="15" customHeight="1">
      <c r="A77" s="50" t="s">
        <v>99</v>
      </c>
      <c r="B77" s="55"/>
      <c r="C77" s="65" t="s">
        <v>100</v>
      </c>
      <c r="D77" s="20"/>
      <c r="E77" s="9" t="s">
        <v>490</v>
      </c>
      <c r="F77" s="56" t="s">
        <v>16</v>
      </c>
      <c r="G77" s="21">
        <v>1000</v>
      </c>
      <c r="H77" s="22">
        <f t="shared" si="6"/>
        <v>0</v>
      </c>
      <c r="I77" s="24">
        <v>1</v>
      </c>
      <c r="J77" s="22">
        <f>IF(ISERROR(H77*I77),"",ROUND(H77*I77,1))</f>
        <v>0</v>
      </c>
    </row>
    <row r="78" spans="1:10" s="10" customFormat="1" ht="28.5" customHeight="1">
      <c r="A78" s="181" t="s">
        <v>101</v>
      </c>
      <c r="B78" s="13" t="s">
        <v>102</v>
      </c>
      <c r="C78" s="9" t="s">
        <v>103</v>
      </c>
      <c r="D78" s="20"/>
      <c r="E78" s="9" t="s">
        <v>490</v>
      </c>
      <c r="F78" s="56" t="s">
        <v>16</v>
      </c>
      <c r="G78" s="21">
        <v>2920</v>
      </c>
      <c r="H78" s="22">
        <f t="shared" si="6"/>
        <v>0</v>
      </c>
      <c r="I78" s="24">
        <v>1</v>
      </c>
      <c r="J78" s="22">
        <f t="shared" si="5"/>
        <v>0</v>
      </c>
    </row>
    <row r="79" spans="1:10" s="10" customFormat="1" ht="15" customHeight="1">
      <c r="A79" s="182"/>
      <c r="B79" s="13" t="s">
        <v>105</v>
      </c>
      <c r="C79" s="9" t="s">
        <v>103</v>
      </c>
      <c r="D79" s="20"/>
      <c r="E79" s="9" t="s">
        <v>490</v>
      </c>
      <c r="F79" s="56" t="s">
        <v>16</v>
      </c>
      <c r="G79" s="21">
        <v>2290</v>
      </c>
      <c r="H79" s="22">
        <f t="shared" si="6"/>
        <v>0</v>
      </c>
      <c r="I79" s="24">
        <v>1</v>
      </c>
      <c r="J79" s="22">
        <f t="shared" si="5"/>
        <v>0</v>
      </c>
    </row>
    <row r="80" spans="1:10" s="10" customFormat="1" ht="15" customHeight="1">
      <c r="A80" s="47"/>
      <c r="B80" s="13" t="s">
        <v>106</v>
      </c>
      <c r="C80" s="9" t="s">
        <v>103</v>
      </c>
      <c r="D80" s="20"/>
      <c r="E80" s="9" t="s">
        <v>490</v>
      </c>
      <c r="F80" s="56" t="s">
        <v>16</v>
      </c>
      <c r="G80" s="21">
        <v>1720</v>
      </c>
      <c r="H80" s="22">
        <f t="shared" si="6"/>
        <v>0</v>
      </c>
      <c r="I80" s="24">
        <v>1</v>
      </c>
      <c r="J80" s="22">
        <f t="shared" si="5"/>
        <v>0</v>
      </c>
    </row>
    <row r="81" spans="1:10" s="10" customFormat="1" ht="38.25" customHeight="1">
      <c r="A81" s="47"/>
      <c r="B81" s="13" t="s">
        <v>107</v>
      </c>
      <c r="C81" s="9" t="s">
        <v>103</v>
      </c>
      <c r="D81" s="20"/>
      <c r="E81" s="9" t="s">
        <v>490</v>
      </c>
      <c r="F81" s="56" t="s">
        <v>16</v>
      </c>
      <c r="G81" s="21">
        <v>2550</v>
      </c>
      <c r="H81" s="22">
        <f t="shared" si="6"/>
        <v>0</v>
      </c>
      <c r="I81" s="24">
        <v>1</v>
      </c>
      <c r="J81" s="22">
        <f t="shared" si="5"/>
        <v>0</v>
      </c>
    </row>
    <row r="82" spans="1:10" s="10" customFormat="1" ht="15" customHeight="1">
      <c r="A82" s="47"/>
      <c r="B82" s="13" t="s">
        <v>108</v>
      </c>
      <c r="C82" s="9" t="s">
        <v>103</v>
      </c>
      <c r="D82" s="20"/>
      <c r="E82" s="9" t="s">
        <v>490</v>
      </c>
      <c r="F82" s="56" t="s">
        <v>16</v>
      </c>
      <c r="G82" s="21">
        <v>2770</v>
      </c>
      <c r="H82" s="22">
        <f t="shared" si="6"/>
        <v>0</v>
      </c>
      <c r="I82" s="24">
        <v>1</v>
      </c>
      <c r="J82" s="22">
        <f t="shared" si="5"/>
        <v>0</v>
      </c>
    </row>
    <row r="83" spans="1:10" s="10" customFormat="1" ht="15" customHeight="1">
      <c r="A83" s="47"/>
      <c r="B83" s="13" t="s">
        <v>109</v>
      </c>
      <c r="C83" s="9" t="s">
        <v>103</v>
      </c>
      <c r="D83" s="20"/>
      <c r="E83" s="9" t="s">
        <v>490</v>
      </c>
      <c r="F83" s="56" t="s">
        <v>16</v>
      </c>
      <c r="G83" s="21">
        <v>1570</v>
      </c>
      <c r="H83" s="22">
        <f t="shared" si="6"/>
        <v>0</v>
      </c>
      <c r="I83" s="24">
        <v>1</v>
      </c>
      <c r="J83" s="22">
        <f t="shared" si="5"/>
        <v>0</v>
      </c>
    </row>
    <row r="84" spans="1:10" s="10" customFormat="1" ht="15" customHeight="1">
      <c r="A84" s="53"/>
      <c r="B84" s="13" t="s">
        <v>110</v>
      </c>
      <c r="C84" s="9" t="s">
        <v>103</v>
      </c>
      <c r="D84" s="20"/>
      <c r="E84" s="9" t="s">
        <v>490</v>
      </c>
      <c r="F84" s="56" t="s">
        <v>16</v>
      </c>
      <c r="G84" s="21">
        <v>775</v>
      </c>
      <c r="H84" s="22">
        <f t="shared" si="6"/>
        <v>0</v>
      </c>
      <c r="I84" s="24">
        <v>1</v>
      </c>
      <c r="J84" s="22">
        <f t="shared" si="5"/>
        <v>0</v>
      </c>
    </row>
    <row r="85" spans="1:10" s="10" customFormat="1" ht="34.5" customHeight="1">
      <c r="A85" s="47" t="s">
        <v>111</v>
      </c>
      <c r="B85" s="13" t="s">
        <v>112</v>
      </c>
      <c r="C85" s="9" t="s">
        <v>113</v>
      </c>
      <c r="D85" s="20"/>
      <c r="E85" s="9" t="s">
        <v>490</v>
      </c>
      <c r="F85" s="56" t="s">
        <v>16</v>
      </c>
      <c r="G85" s="21">
        <v>2630</v>
      </c>
      <c r="H85" s="22">
        <f t="shared" si="6"/>
        <v>0</v>
      </c>
      <c r="I85" s="24">
        <v>1</v>
      </c>
      <c r="J85" s="22">
        <f t="shared" si="5"/>
        <v>0</v>
      </c>
    </row>
    <row r="86" spans="1:10" s="10" customFormat="1" ht="34.5" customHeight="1">
      <c r="A86" s="47"/>
      <c r="B86" s="13" t="s">
        <v>114</v>
      </c>
      <c r="C86" s="9" t="s">
        <v>113</v>
      </c>
      <c r="D86" s="20"/>
      <c r="E86" s="9" t="s">
        <v>490</v>
      </c>
      <c r="F86" s="56" t="s">
        <v>16</v>
      </c>
      <c r="G86" s="21">
        <v>2620</v>
      </c>
      <c r="H86" s="22">
        <f t="shared" si="6"/>
        <v>0</v>
      </c>
      <c r="I86" s="24">
        <v>1</v>
      </c>
      <c r="J86" s="22">
        <f t="shared" si="5"/>
        <v>0</v>
      </c>
    </row>
    <row r="87" spans="1:10" s="10" customFormat="1" ht="15" customHeight="1">
      <c r="A87" s="47"/>
      <c r="B87" s="13" t="s">
        <v>109</v>
      </c>
      <c r="C87" s="9" t="s">
        <v>113</v>
      </c>
      <c r="D87" s="20"/>
      <c r="E87" s="9" t="s">
        <v>490</v>
      </c>
      <c r="F87" s="56" t="s">
        <v>16</v>
      </c>
      <c r="G87" s="21">
        <v>1570</v>
      </c>
      <c r="H87" s="22">
        <f t="shared" si="6"/>
        <v>0</v>
      </c>
      <c r="I87" s="24">
        <v>1</v>
      </c>
      <c r="J87" s="22">
        <f t="shared" si="5"/>
        <v>0</v>
      </c>
    </row>
    <row r="88" spans="1:10" s="10" customFormat="1" ht="15" customHeight="1">
      <c r="A88" s="53"/>
      <c r="B88" s="13" t="s">
        <v>110</v>
      </c>
      <c r="C88" s="9" t="s">
        <v>113</v>
      </c>
      <c r="D88" s="20"/>
      <c r="E88" s="9" t="s">
        <v>490</v>
      </c>
      <c r="F88" s="56" t="s">
        <v>16</v>
      </c>
      <c r="G88" s="21">
        <v>775</v>
      </c>
      <c r="H88" s="22">
        <f t="shared" si="6"/>
        <v>0</v>
      </c>
      <c r="I88" s="24">
        <v>1</v>
      </c>
      <c r="J88" s="22">
        <f t="shared" si="5"/>
        <v>0</v>
      </c>
    </row>
    <row r="89" spans="1:10" s="10" customFormat="1" ht="39.75" customHeight="1">
      <c r="A89" s="73" t="s">
        <v>115</v>
      </c>
      <c r="B89" s="74"/>
      <c r="C89" s="75"/>
      <c r="D89" s="20"/>
      <c r="E89" s="76"/>
      <c r="F89" s="77"/>
      <c r="G89" s="33"/>
      <c r="H89" s="78"/>
      <c r="I89" s="24">
        <v>1</v>
      </c>
      <c r="J89" s="22">
        <f>IF(ISERROR(H89*I89),"",ROUND(H89*I89,1))</f>
        <v>0</v>
      </c>
    </row>
    <row r="90" spans="1:10" s="10" customFormat="1" ht="39.75" customHeight="1">
      <c r="A90" s="73" t="s">
        <v>115</v>
      </c>
      <c r="B90" s="74"/>
      <c r="C90" s="75"/>
      <c r="D90" s="20"/>
      <c r="E90" s="76"/>
      <c r="F90" s="77"/>
      <c r="G90" s="33"/>
      <c r="H90" s="78"/>
      <c r="I90" s="24">
        <v>1</v>
      </c>
      <c r="J90" s="22">
        <f>IF(ISERROR(H90*I90),"",ROUND(H90*I90,1))</f>
        <v>0</v>
      </c>
    </row>
    <row r="91" spans="1:10" s="10" customFormat="1" ht="39.75" customHeight="1">
      <c r="A91" s="73" t="s">
        <v>115</v>
      </c>
      <c r="B91" s="74"/>
      <c r="C91" s="75"/>
      <c r="D91" s="20"/>
      <c r="E91" s="76"/>
      <c r="F91" s="77"/>
      <c r="G91" s="33"/>
      <c r="H91" s="78"/>
      <c r="I91" s="24">
        <v>1</v>
      </c>
      <c r="J91" s="22">
        <f>IF(ISERROR(H91*I91),"",ROUND(H91*I91,1))</f>
        <v>0</v>
      </c>
    </row>
    <row r="92" spans="7:15" ht="15" customHeight="1">
      <c r="G92" s="11" t="s">
        <v>462</v>
      </c>
      <c r="H92" s="23">
        <f>SUM(H6:H91)</f>
        <v>0</v>
      </c>
      <c r="I92" s="79" t="s">
        <v>116</v>
      </c>
      <c r="J92" s="23">
        <f>SUM(J6:J91)</f>
        <v>0</v>
      </c>
      <c r="K92" s="80" t="s">
        <v>117</v>
      </c>
      <c r="N92" s="10"/>
      <c r="O92" s="10"/>
    </row>
    <row r="93" spans="1:16" ht="15" customHeight="1">
      <c r="A93" s="2" t="s">
        <v>118</v>
      </c>
      <c r="D93" s="2"/>
      <c r="E93" s="4"/>
      <c r="F93" s="2"/>
      <c r="G93" s="2"/>
      <c r="K93" s="14"/>
      <c r="O93" s="10"/>
      <c r="P93" s="10"/>
    </row>
    <row r="94" spans="1:16" ht="15" customHeight="1">
      <c r="A94" s="30"/>
      <c r="D94" s="2"/>
      <c r="E94" s="4"/>
      <c r="F94" s="2"/>
      <c r="G94" s="2"/>
      <c r="K94" s="14"/>
      <c r="O94" s="10"/>
      <c r="P94" s="10"/>
    </row>
    <row r="95" spans="1:16" ht="15" customHeight="1">
      <c r="A95" s="31"/>
      <c r="D95" s="2"/>
      <c r="E95" s="4"/>
      <c r="F95" s="2"/>
      <c r="G95" s="2"/>
      <c r="K95" s="14"/>
      <c r="O95" s="10"/>
      <c r="P95" s="10"/>
    </row>
    <row r="96" spans="1:16" ht="14.25" customHeight="1">
      <c r="A96" s="31"/>
      <c r="D96" s="2"/>
      <c r="E96" s="4"/>
      <c r="F96" s="2"/>
      <c r="G96" s="2"/>
      <c r="K96" s="14"/>
      <c r="O96" s="10"/>
      <c r="P96" s="10"/>
    </row>
    <row r="97" spans="14:15" ht="15" customHeight="1">
      <c r="N97" s="10"/>
      <c r="O97" s="10"/>
    </row>
    <row r="98" spans="14:15" ht="15" customHeight="1">
      <c r="N98" s="10"/>
      <c r="O98" s="10"/>
    </row>
    <row r="99" spans="14:15" ht="15" customHeight="1">
      <c r="N99" s="10"/>
      <c r="O99" s="10"/>
    </row>
    <row r="100" spans="14:15" ht="15" customHeight="1">
      <c r="N100" s="10"/>
      <c r="O100" s="10"/>
    </row>
  </sheetData>
  <sheetProtection formatCells="0"/>
  <mergeCells count="8">
    <mergeCell ref="G4:G5"/>
    <mergeCell ref="D4:D5"/>
    <mergeCell ref="A78:A79"/>
    <mergeCell ref="J4:J5"/>
    <mergeCell ref="E4:E5"/>
    <mergeCell ref="H4:H5"/>
    <mergeCell ref="I4:I5"/>
    <mergeCell ref="F4:F5"/>
  </mergeCells>
  <printOptions horizontalCentered="1" verticalCentered="1"/>
  <pageMargins left="0.3937007874015748" right="0.3937007874015748" top="0.7874015748031497" bottom="0.5905511811023623" header="0.3937007874015748" footer="0.3937007874015748"/>
  <pageSetup fitToHeight="2" fitToWidth="1" horizontalDpi="300" verticalDpi="300" orientation="landscape" paperSize="9" scale="73" r:id="rId4"/>
  <headerFooter alignWithMargins="0">
    <oddFooter>&amp;CCO&amp;Y2&amp;Y　&amp;P / &amp;N ページ</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A1:P100"/>
  <sheetViews>
    <sheetView zoomScale="85" zoomScaleNormal="85" zoomScaleSheetLayoutView="50" zoomScalePageLayoutView="0" workbookViewId="0" topLeftCell="A1">
      <pane ySplit="5" topLeftCell="A30" activePane="bottomLeft" state="frozen"/>
      <selection pane="topLeft" activeCell="D2" sqref="D2"/>
      <selection pane="bottomLeft" activeCell="G43" sqref="G43"/>
    </sheetView>
  </sheetViews>
  <sheetFormatPr defaultColWidth="9.00390625" defaultRowHeight="15" customHeight="1"/>
  <cols>
    <col min="1" max="1" width="39.375" style="2" customWidth="1"/>
    <col min="2" max="2" width="24.00390625" style="2" customWidth="1"/>
    <col min="3" max="3" width="26.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1" width="26.25390625" style="2" customWidth="1"/>
    <col min="12" max="16384" width="9.00390625" style="2" customWidth="1"/>
  </cols>
  <sheetData>
    <row r="1" spans="1:2" ht="15.75">
      <c r="A1" s="1" t="s">
        <v>632</v>
      </c>
      <c r="B1" s="3"/>
    </row>
    <row r="2" spans="1:2" ht="15" customHeight="1">
      <c r="A2" s="1" t="s">
        <v>565</v>
      </c>
      <c r="B2" s="3"/>
    </row>
    <row r="3" spans="4:10" s="3" customFormat="1" ht="15" customHeight="1">
      <c r="D3" s="6"/>
      <c r="F3" s="6"/>
      <c r="G3" s="6"/>
      <c r="H3" s="6"/>
      <c r="I3" s="6"/>
      <c r="J3" s="6"/>
    </row>
    <row r="4" spans="1:10" ht="15" customHeight="1">
      <c r="A4" s="5" t="s">
        <v>566</v>
      </c>
      <c r="B4" s="7"/>
      <c r="C4" s="5"/>
      <c r="D4" s="180" t="s">
        <v>453</v>
      </c>
      <c r="E4" s="184" t="s">
        <v>454</v>
      </c>
      <c r="F4" s="178" t="s">
        <v>455</v>
      </c>
      <c r="G4" s="178" t="s">
        <v>456</v>
      </c>
      <c r="H4" s="183" t="s">
        <v>457</v>
      </c>
      <c r="I4" s="183" t="s">
        <v>458</v>
      </c>
      <c r="J4" s="183" t="s">
        <v>459</v>
      </c>
    </row>
    <row r="5" spans="1:10" ht="15" customHeight="1">
      <c r="A5" s="5" t="s">
        <v>460</v>
      </c>
      <c r="B5" s="7" t="s">
        <v>452</v>
      </c>
      <c r="C5" s="8" t="s">
        <v>452</v>
      </c>
      <c r="D5" s="180"/>
      <c r="E5" s="184"/>
      <c r="F5" s="179"/>
      <c r="G5" s="179"/>
      <c r="H5" s="180"/>
      <c r="I5" s="180"/>
      <c r="J5" s="180"/>
    </row>
    <row r="6" spans="1:16" s="10" customFormat="1" ht="13.5" customHeight="1">
      <c r="A6" s="36" t="s">
        <v>0</v>
      </c>
      <c r="B6" s="37" t="s">
        <v>1</v>
      </c>
      <c r="C6" s="38" t="s">
        <v>2</v>
      </c>
      <c r="D6" s="20"/>
      <c r="E6" s="9" t="s">
        <v>467</v>
      </c>
      <c r="F6" s="21">
        <v>38.2</v>
      </c>
      <c r="G6" s="39">
        <v>0.06856666666666668</v>
      </c>
      <c r="H6" s="22">
        <f aca="true" t="shared" si="0" ref="H6:H28">IF(ISERROR(D6*IF(F6="",1,F6)*G6),"",ROUND(D6*IF(F6="",1,F6)*G6,1))</f>
        <v>0</v>
      </c>
      <c r="I6" s="24">
        <v>1</v>
      </c>
      <c r="J6" s="22">
        <f aca="true" t="shared" si="1" ref="J6:J45">IF(ISERROR(H6*I6),"",ROUND(H6*I6,1))</f>
        <v>0</v>
      </c>
      <c r="K6" s="40"/>
      <c r="L6" s="41"/>
      <c r="P6" s="42"/>
    </row>
    <row r="7" spans="1:16" s="10" customFormat="1" ht="13.5" customHeight="1">
      <c r="A7" s="43"/>
      <c r="B7" s="44"/>
      <c r="C7" s="13" t="s">
        <v>3</v>
      </c>
      <c r="D7" s="20"/>
      <c r="E7" s="9" t="s">
        <v>467</v>
      </c>
      <c r="F7" s="21">
        <v>35.3</v>
      </c>
      <c r="G7" s="45">
        <v>0.06746666666666666</v>
      </c>
      <c r="H7" s="22">
        <f t="shared" si="0"/>
        <v>0</v>
      </c>
      <c r="I7" s="24">
        <v>1</v>
      </c>
      <c r="J7" s="22">
        <f t="shared" si="1"/>
        <v>0</v>
      </c>
      <c r="K7" s="40"/>
      <c r="L7" s="41"/>
      <c r="P7" s="42"/>
    </row>
    <row r="8" spans="1:16" s="10" customFormat="1" ht="15" customHeight="1">
      <c r="A8" s="43" t="s">
        <v>461</v>
      </c>
      <c r="B8" s="44" t="s">
        <v>461</v>
      </c>
      <c r="C8" s="13" t="s">
        <v>38</v>
      </c>
      <c r="D8" s="20"/>
      <c r="E8" s="9" t="s">
        <v>467</v>
      </c>
      <c r="F8" s="21">
        <v>34.6</v>
      </c>
      <c r="G8" s="39">
        <v>0.0671</v>
      </c>
      <c r="H8" s="22">
        <f t="shared" si="0"/>
        <v>0</v>
      </c>
      <c r="I8" s="24">
        <v>1</v>
      </c>
      <c r="J8" s="22">
        <f t="shared" si="1"/>
        <v>0</v>
      </c>
      <c r="K8" s="40"/>
      <c r="L8" s="41"/>
      <c r="P8" s="42"/>
    </row>
    <row r="9" spans="1:16" s="10" customFormat="1" ht="15" customHeight="1">
      <c r="A9" s="43" t="s">
        <v>461</v>
      </c>
      <c r="B9" s="44" t="s">
        <v>461</v>
      </c>
      <c r="C9" s="13" t="s">
        <v>469</v>
      </c>
      <c r="D9" s="20"/>
      <c r="E9" s="9" t="s">
        <v>467</v>
      </c>
      <c r="F9" s="21">
        <v>33.6</v>
      </c>
      <c r="G9" s="39">
        <v>0.06673333333333334</v>
      </c>
      <c r="H9" s="22">
        <f t="shared" si="0"/>
        <v>0</v>
      </c>
      <c r="I9" s="24">
        <v>1</v>
      </c>
      <c r="J9" s="22">
        <f t="shared" si="1"/>
        <v>0</v>
      </c>
      <c r="K9" s="40"/>
      <c r="L9" s="41"/>
      <c r="P9" s="42"/>
    </row>
    <row r="10" spans="1:16" s="10" customFormat="1" ht="15" customHeight="1">
      <c r="A10" s="43" t="s">
        <v>461</v>
      </c>
      <c r="B10" s="44" t="s">
        <v>461</v>
      </c>
      <c r="C10" s="13" t="s">
        <v>471</v>
      </c>
      <c r="D10" s="20"/>
      <c r="E10" s="9" t="s">
        <v>467</v>
      </c>
      <c r="F10" s="21">
        <v>36.7</v>
      </c>
      <c r="G10" s="39">
        <v>0.06783333333333333</v>
      </c>
      <c r="H10" s="22">
        <f t="shared" si="0"/>
        <v>0</v>
      </c>
      <c r="I10" s="24">
        <v>1</v>
      </c>
      <c r="J10" s="22">
        <f t="shared" si="1"/>
        <v>0</v>
      </c>
      <c r="K10" s="40"/>
      <c r="L10" s="41"/>
      <c r="P10" s="42"/>
    </row>
    <row r="11" spans="1:16" s="10" customFormat="1" ht="15" customHeight="1">
      <c r="A11" s="43" t="s">
        <v>461</v>
      </c>
      <c r="B11" s="44" t="s">
        <v>461</v>
      </c>
      <c r="C11" s="13" t="s">
        <v>472</v>
      </c>
      <c r="D11" s="20"/>
      <c r="E11" s="9" t="s">
        <v>467</v>
      </c>
      <c r="F11" s="21">
        <v>37.7</v>
      </c>
      <c r="G11" s="46">
        <v>0.06856666666666668</v>
      </c>
      <c r="H11" s="22">
        <f t="shared" si="0"/>
        <v>0</v>
      </c>
      <c r="I11" s="24">
        <v>1</v>
      </c>
      <c r="J11" s="22">
        <f t="shared" si="1"/>
        <v>0</v>
      </c>
      <c r="K11" s="40"/>
      <c r="L11" s="41"/>
      <c r="P11" s="42"/>
    </row>
    <row r="12" spans="1:16" s="10" customFormat="1" ht="15" customHeight="1">
      <c r="A12" s="43" t="s">
        <v>461</v>
      </c>
      <c r="B12" s="44" t="s">
        <v>461</v>
      </c>
      <c r="C12" s="13" t="s">
        <v>473</v>
      </c>
      <c r="D12" s="20"/>
      <c r="E12" s="9" t="s">
        <v>443</v>
      </c>
      <c r="F12" s="21">
        <v>39.1</v>
      </c>
      <c r="G12" s="39">
        <v>0.0693</v>
      </c>
      <c r="H12" s="22">
        <f t="shared" si="0"/>
        <v>0</v>
      </c>
      <c r="I12" s="24">
        <v>1</v>
      </c>
      <c r="J12" s="22">
        <f t="shared" si="1"/>
        <v>0</v>
      </c>
      <c r="K12" s="40"/>
      <c r="L12" s="41"/>
      <c r="P12" s="42"/>
    </row>
    <row r="13" spans="1:16" s="10" customFormat="1" ht="15" customHeight="1">
      <c r="A13" s="43" t="s">
        <v>461</v>
      </c>
      <c r="B13" s="44" t="s">
        <v>461</v>
      </c>
      <c r="C13" s="13" t="s">
        <v>4</v>
      </c>
      <c r="D13" s="20"/>
      <c r="E13" s="9" t="s">
        <v>467</v>
      </c>
      <c r="F13" s="21">
        <v>41.9</v>
      </c>
      <c r="G13" s="39">
        <v>0.0715</v>
      </c>
      <c r="H13" s="22">
        <f t="shared" si="0"/>
        <v>0</v>
      </c>
      <c r="I13" s="24">
        <v>1</v>
      </c>
      <c r="J13" s="22">
        <f t="shared" si="1"/>
        <v>0</v>
      </c>
      <c r="K13" s="40"/>
      <c r="L13" s="41"/>
      <c r="P13" s="42"/>
    </row>
    <row r="14" spans="1:16" s="10" customFormat="1" ht="15" customHeight="1">
      <c r="A14" s="43"/>
      <c r="B14" s="44"/>
      <c r="C14" s="13" t="s">
        <v>5</v>
      </c>
      <c r="D14" s="20"/>
      <c r="E14" s="9" t="s">
        <v>465</v>
      </c>
      <c r="F14" s="21">
        <v>40.9</v>
      </c>
      <c r="G14" s="45">
        <v>0.07626666666666666</v>
      </c>
      <c r="H14" s="22">
        <f t="shared" si="0"/>
        <v>0</v>
      </c>
      <c r="I14" s="24">
        <v>1</v>
      </c>
      <c r="J14" s="22">
        <f t="shared" si="1"/>
        <v>0</v>
      </c>
      <c r="K14" s="40"/>
      <c r="L14" s="41"/>
      <c r="P14" s="42"/>
    </row>
    <row r="15" spans="1:16" s="10" customFormat="1" ht="15" customHeight="1">
      <c r="A15" s="43" t="s">
        <v>461</v>
      </c>
      <c r="B15" s="44" t="s">
        <v>461</v>
      </c>
      <c r="C15" s="13" t="s">
        <v>475</v>
      </c>
      <c r="D15" s="20"/>
      <c r="E15" s="9" t="s">
        <v>465</v>
      </c>
      <c r="F15" s="21">
        <v>29.9</v>
      </c>
      <c r="G15" s="39">
        <v>0.09313333333333333</v>
      </c>
      <c r="H15" s="22">
        <f t="shared" si="0"/>
        <v>0</v>
      </c>
      <c r="I15" s="24">
        <v>1</v>
      </c>
      <c r="J15" s="22">
        <f t="shared" si="1"/>
        <v>0</v>
      </c>
      <c r="K15" s="40"/>
      <c r="L15" s="41"/>
      <c r="P15" s="42"/>
    </row>
    <row r="16" spans="1:16" s="10" customFormat="1" ht="15" customHeight="1">
      <c r="A16" s="43" t="s">
        <v>461</v>
      </c>
      <c r="B16" s="44" t="s">
        <v>461</v>
      </c>
      <c r="C16" s="13" t="s">
        <v>444</v>
      </c>
      <c r="D16" s="20"/>
      <c r="E16" s="9" t="s">
        <v>465</v>
      </c>
      <c r="F16" s="21">
        <v>50.8</v>
      </c>
      <c r="G16" s="39">
        <v>0.059033333333333333</v>
      </c>
      <c r="H16" s="22">
        <f t="shared" si="0"/>
        <v>0</v>
      </c>
      <c r="I16" s="24">
        <v>1</v>
      </c>
      <c r="J16" s="22">
        <f t="shared" si="1"/>
        <v>0</v>
      </c>
      <c r="K16" s="40"/>
      <c r="L16" s="41"/>
      <c r="P16" s="42"/>
    </row>
    <row r="17" spans="1:16" s="10" customFormat="1" ht="15" customHeight="1">
      <c r="A17" s="43" t="s">
        <v>461</v>
      </c>
      <c r="B17" s="44" t="s">
        <v>461</v>
      </c>
      <c r="C17" s="13" t="s">
        <v>445</v>
      </c>
      <c r="D17" s="20"/>
      <c r="E17" s="9" t="s">
        <v>479</v>
      </c>
      <c r="F17" s="21">
        <v>44.9</v>
      </c>
      <c r="G17" s="39">
        <v>0.05206666666666667</v>
      </c>
      <c r="H17" s="22">
        <f t="shared" si="0"/>
        <v>0</v>
      </c>
      <c r="I17" s="24">
        <v>1</v>
      </c>
      <c r="J17" s="22">
        <f t="shared" si="1"/>
        <v>0</v>
      </c>
      <c r="K17" s="40"/>
      <c r="L17" s="41"/>
      <c r="P17" s="42"/>
    </row>
    <row r="18" spans="1:16" s="10" customFormat="1" ht="15" customHeight="1">
      <c r="A18" s="43" t="s">
        <v>461</v>
      </c>
      <c r="B18" s="44" t="s">
        <v>461</v>
      </c>
      <c r="C18" s="13" t="s">
        <v>446</v>
      </c>
      <c r="D18" s="20"/>
      <c r="E18" s="9" t="s">
        <v>465</v>
      </c>
      <c r="F18" s="21">
        <v>54.6</v>
      </c>
      <c r="G18" s="39">
        <v>0.049499999999999995</v>
      </c>
      <c r="H18" s="22">
        <f t="shared" si="0"/>
        <v>0</v>
      </c>
      <c r="I18" s="24">
        <v>1</v>
      </c>
      <c r="J18" s="22">
        <f t="shared" si="1"/>
        <v>0</v>
      </c>
      <c r="K18" s="40"/>
      <c r="L18" s="41"/>
      <c r="P18" s="42"/>
    </row>
    <row r="19" spans="1:16" s="10" customFormat="1" ht="15" customHeight="1">
      <c r="A19" s="43" t="s">
        <v>461</v>
      </c>
      <c r="B19" s="44" t="s">
        <v>461</v>
      </c>
      <c r="C19" s="13" t="s">
        <v>6</v>
      </c>
      <c r="D19" s="20"/>
      <c r="E19" s="9" t="s">
        <v>479</v>
      </c>
      <c r="F19" s="21">
        <v>43.5</v>
      </c>
      <c r="G19" s="39">
        <v>0.05096666666666666</v>
      </c>
      <c r="H19" s="22">
        <f t="shared" si="0"/>
        <v>0</v>
      </c>
      <c r="I19" s="24">
        <v>1</v>
      </c>
      <c r="J19" s="22">
        <f t="shared" si="1"/>
        <v>0</v>
      </c>
      <c r="K19" s="40"/>
      <c r="L19" s="41"/>
      <c r="P19" s="42"/>
    </row>
    <row r="20" spans="1:16" s="10" customFormat="1" ht="15" customHeight="1">
      <c r="A20" s="47" t="s">
        <v>461</v>
      </c>
      <c r="B20" s="37" t="s">
        <v>461</v>
      </c>
      <c r="C20" s="13" t="s">
        <v>464</v>
      </c>
      <c r="D20" s="20"/>
      <c r="E20" s="9" t="s">
        <v>465</v>
      </c>
      <c r="F20" s="21">
        <v>29</v>
      </c>
      <c r="G20" s="39">
        <v>0.08983333333333333</v>
      </c>
      <c r="H20" s="22">
        <f t="shared" si="0"/>
        <v>0</v>
      </c>
      <c r="I20" s="24">
        <v>1</v>
      </c>
      <c r="J20" s="22">
        <f t="shared" si="1"/>
        <v>0</v>
      </c>
      <c r="K20" s="40"/>
      <c r="L20" s="48"/>
      <c r="P20" s="42"/>
    </row>
    <row r="21" spans="1:16" s="10" customFormat="1" ht="15" customHeight="1">
      <c r="A21" s="43" t="s">
        <v>461</v>
      </c>
      <c r="B21" s="44" t="s">
        <v>461</v>
      </c>
      <c r="C21" s="13" t="s">
        <v>499</v>
      </c>
      <c r="D21" s="20"/>
      <c r="E21" s="9" t="s">
        <v>465</v>
      </c>
      <c r="F21" s="21">
        <v>25.7</v>
      </c>
      <c r="G21" s="39">
        <v>0.09056666666666667</v>
      </c>
      <c r="H21" s="22">
        <f t="shared" si="0"/>
        <v>0</v>
      </c>
      <c r="I21" s="24">
        <v>1</v>
      </c>
      <c r="J21" s="22">
        <f t="shared" si="1"/>
        <v>0</v>
      </c>
      <c r="K21" s="40"/>
      <c r="L21" s="48"/>
      <c r="P21" s="42"/>
    </row>
    <row r="22" spans="1:16" s="10" customFormat="1" ht="15" customHeight="1">
      <c r="A22" s="43" t="s">
        <v>461</v>
      </c>
      <c r="B22" s="44" t="s">
        <v>461</v>
      </c>
      <c r="C22" s="13" t="s">
        <v>7</v>
      </c>
      <c r="D22" s="20"/>
      <c r="E22" s="9" t="s">
        <v>465</v>
      </c>
      <c r="F22" s="21">
        <v>26.9</v>
      </c>
      <c r="G22" s="39">
        <v>0.09349999999999999</v>
      </c>
      <c r="H22" s="22">
        <f t="shared" si="0"/>
        <v>0</v>
      </c>
      <c r="I22" s="24">
        <v>1</v>
      </c>
      <c r="J22" s="22">
        <f t="shared" si="1"/>
        <v>0</v>
      </c>
      <c r="K22" s="40"/>
      <c r="L22" s="48"/>
      <c r="P22" s="42"/>
    </row>
    <row r="23" spans="1:16" s="10" customFormat="1" ht="15" customHeight="1">
      <c r="A23" s="43" t="s">
        <v>461</v>
      </c>
      <c r="B23" s="44" t="s">
        <v>461</v>
      </c>
      <c r="C23" s="13" t="s">
        <v>8</v>
      </c>
      <c r="D23" s="20"/>
      <c r="E23" s="9" t="s">
        <v>465</v>
      </c>
      <c r="F23" s="21">
        <v>29.4</v>
      </c>
      <c r="G23" s="39">
        <v>0.10779999999999999</v>
      </c>
      <c r="H23" s="22">
        <f t="shared" si="0"/>
        <v>0</v>
      </c>
      <c r="I23" s="24">
        <v>1</v>
      </c>
      <c r="J23" s="22">
        <f t="shared" si="1"/>
        <v>0</v>
      </c>
      <c r="K23" s="40"/>
      <c r="L23" s="41"/>
      <c r="P23" s="42"/>
    </row>
    <row r="24" spans="1:16" s="10" customFormat="1" ht="15" customHeight="1">
      <c r="A24" s="43"/>
      <c r="B24" s="44"/>
      <c r="C24" s="13" t="s">
        <v>9</v>
      </c>
      <c r="D24" s="20"/>
      <c r="E24" s="9" t="s">
        <v>465</v>
      </c>
      <c r="F24" s="21">
        <v>37.3</v>
      </c>
      <c r="G24" s="45">
        <v>0.07663333333333333</v>
      </c>
      <c r="H24" s="22">
        <f t="shared" si="0"/>
        <v>0</v>
      </c>
      <c r="I24" s="24">
        <v>1</v>
      </c>
      <c r="J24" s="22">
        <f t="shared" si="1"/>
        <v>0</v>
      </c>
      <c r="K24" s="40"/>
      <c r="L24" s="41"/>
      <c r="P24" s="42"/>
    </row>
    <row r="25" spans="1:16" s="10" customFormat="1" ht="15" customHeight="1">
      <c r="A25" s="43" t="s">
        <v>461</v>
      </c>
      <c r="B25" s="44" t="s">
        <v>461</v>
      </c>
      <c r="C25" s="13" t="s">
        <v>480</v>
      </c>
      <c r="D25" s="20"/>
      <c r="E25" s="9" t="s">
        <v>479</v>
      </c>
      <c r="F25" s="21">
        <v>21.1</v>
      </c>
      <c r="G25" s="39">
        <v>0.04033333333333333</v>
      </c>
      <c r="H25" s="22">
        <f t="shared" si="0"/>
        <v>0</v>
      </c>
      <c r="I25" s="24">
        <v>1</v>
      </c>
      <c r="J25" s="22">
        <f t="shared" si="1"/>
        <v>0</v>
      </c>
      <c r="K25" s="40"/>
      <c r="L25" s="49"/>
      <c r="P25" s="42"/>
    </row>
    <row r="26" spans="1:16" s="10" customFormat="1" ht="15" customHeight="1">
      <c r="A26" s="43" t="s">
        <v>461</v>
      </c>
      <c r="B26" s="44" t="s">
        <v>461</v>
      </c>
      <c r="C26" s="13" t="s">
        <v>481</v>
      </c>
      <c r="D26" s="20"/>
      <c r="E26" s="9" t="s">
        <v>479</v>
      </c>
      <c r="F26" s="21">
        <v>3.41</v>
      </c>
      <c r="G26" s="39">
        <v>0.09643333333333333</v>
      </c>
      <c r="H26" s="22">
        <f t="shared" si="0"/>
        <v>0</v>
      </c>
      <c r="I26" s="24">
        <v>1</v>
      </c>
      <c r="J26" s="22">
        <f t="shared" si="1"/>
        <v>0</v>
      </c>
      <c r="K26" s="40"/>
      <c r="L26" s="41"/>
      <c r="P26" s="42"/>
    </row>
    <row r="27" spans="1:16" s="10" customFormat="1" ht="15" customHeight="1">
      <c r="A27" s="43" t="s">
        <v>461</v>
      </c>
      <c r="B27" s="44" t="s">
        <v>461</v>
      </c>
      <c r="C27" s="13" t="s">
        <v>482</v>
      </c>
      <c r="D27" s="20"/>
      <c r="E27" s="9" t="s">
        <v>479</v>
      </c>
      <c r="F27" s="21">
        <v>8.41</v>
      </c>
      <c r="G27" s="39">
        <v>0.14079999999999998</v>
      </c>
      <c r="H27" s="22">
        <f t="shared" si="0"/>
        <v>0</v>
      </c>
      <c r="I27" s="24">
        <v>1</v>
      </c>
      <c r="J27" s="22">
        <f t="shared" si="1"/>
        <v>0</v>
      </c>
      <c r="K27" s="40"/>
      <c r="L27" s="41"/>
      <c r="P27" s="42"/>
    </row>
    <row r="28" spans="1:16" s="10" customFormat="1" ht="15" customHeight="1">
      <c r="A28" s="43" t="s">
        <v>461</v>
      </c>
      <c r="B28" s="44" t="s">
        <v>461</v>
      </c>
      <c r="C28" s="13" t="s">
        <v>483</v>
      </c>
      <c r="D28" s="20"/>
      <c r="E28" s="9" t="s">
        <v>479</v>
      </c>
      <c r="F28" s="21">
        <v>45</v>
      </c>
      <c r="G28" s="39">
        <v>0.04986666666666666</v>
      </c>
      <c r="H28" s="22">
        <f t="shared" si="0"/>
        <v>0</v>
      </c>
      <c r="I28" s="24">
        <v>1</v>
      </c>
      <c r="J28" s="22">
        <f t="shared" si="1"/>
        <v>0</v>
      </c>
      <c r="K28" s="40"/>
      <c r="L28" s="41"/>
      <c r="P28" s="42"/>
    </row>
    <row r="29" spans="1:12" s="10" customFormat="1" ht="15" customHeight="1">
      <c r="A29" s="50" t="s">
        <v>447</v>
      </c>
      <c r="B29" s="51" t="s">
        <v>10</v>
      </c>
      <c r="C29" s="13" t="s">
        <v>11</v>
      </c>
      <c r="D29" s="20"/>
      <c r="E29" s="9" t="s">
        <v>486</v>
      </c>
      <c r="F29" s="21">
        <v>1.02</v>
      </c>
      <c r="G29" s="52">
        <v>0.06</v>
      </c>
      <c r="H29" s="22">
        <f aca="true" t="shared" si="2" ref="H29:H68">IF(ISERROR(D29*G29),"",ROUND(D29*G29,1))</f>
        <v>0</v>
      </c>
      <c r="I29" s="24">
        <v>1</v>
      </c>
      <c r="J29" s="22">
        <f t="shared" si="1"/>
        <v>0</v>
      </c>
      <c r="K29" s="40"/>
      <c r="L29" s="49"/>
    </row>
    <row r="30" spans="1:11" s="10" customFormat="1" ht="15" customHeight="1">
      <c r="A30" s="47"/>
      <c r="B30" s="37"/>
      <c r="C30" s="13" t="s">
        <v>12</v>
      </c>
      <c r="D30" s="20"/>
      <c r="E30" s="9" t="s">
        <v>486</v>
      </c>
      <c r="F30" s="21">
        <v>1.36</v>
      </c>
      <c r="G30" s="52">
        <v>0.057</v>
      </c>
      <c r="H30" s="22">
        <f t="shared" si="2"/>
        <v>0</v>
      </c>
      <c r="I30" s="24">
        <v>1</v>
      </c>
      <c r="J30" s="22">
        <f t="shared" si="1"/>
        <v>0</v>
      </c>
      <c r="K30" s="40"/>
    </row>
    <row r="31" spans="1:11" s="10" customFormat="1" ht="15" customHeight="1">
      <c r="A31" s="47"/>
      <c r="B31" s="37"/>
      <c r="C31" s="13" t="s">
        <v>13</v>
      </c>
      <c r="D31" s="20"/>
      <c r="E31" s="9" t="s">
        <v>486</v>
      </c>
      <c r="F31" s="21">
        <v>1.36</v>
      </c>
      <c r="G31" s="52">
        <v>0.057</v>
      </c>
      <c r="H31" s="22">
        <f t="shared" si="2"/>
        <v>0</v>
      </c>
      <c r="I31" s="24">
        <v>1</v>
      </c>
      <c r="J31" s="22">
        <f t="shared" si="1"/>
        <v>0</v>
      </c>
      <c r="K31" s="40"/>
    </row>
    <row r="32" spans="1:11" s="10" customFormat="1" ht="15" customHeight="1">
      <c r="A32" s="47"/>
      <c r="B32" s="37"/>
      <c r="C32" s="13" t="s">
        <v>14</v>
      </c>
      <c r="D32" s="20"/>
      <c r="E32" s="9" t="s">
        <v>486</v>
      </c>
      <c r="F32" s="21">
        <v>1.36</v>
      </c>
      <c r="G32" s="52">
        <v>0.057</v>
      </c>
      <c r="H32" s="22">
        <f t="shared" si="2"/>
        <v>0</v>
      </c>
      <c r="I32" s="24">
        <v>1</v>
      </c>
      <c r="J32" s="22">
        <f t="shared" si="1"/>
        <v>0</v>
      </c>
      <c r="K32" s="40"/>
    </row>
    <row r="33" spans="1:11" s="10" customFormat="1" ht="15" customHeight="1">
      <c r="A33" s="159" t="s">
        <v>675</v>
      </c>
      <c r="B33" s="157"/>
      <c r="C33" s="158"/>
      <c r="D33" s="156"/>
      <c r="E33" s="9" t="s">
        <v>676</v>
      </c>
      <c r="F33" s="160">
        <v>1.02</v>
      </c>
      <c r="G33" s="162"/>
      <c r="H33" s="22">
        <f>IF(ISERROR(D33*G33),"",ROUND(D33*G33,1))</f>
        <v>0</v>
      </c>
      <c r="I33" s="24">
        <v>1</v>
      </c>
      <c r="J33" s="22">
        <f>IF(ISERROR(H33*I33),"",ROUND(H33*I33,1))</f>
        <v>0</v>
      </c>
      <c r="K33" s="40"/>
    </row>
    <row r="34" spans="1:11" s="10" customFormat="1" ht="15" customHeight="1">
      <c r="A34" s="50" t="s">
        <v>567</v>
      </c>
      <c r="B34" s="51" t="s">
        <v>672</v>
      </c>
      <c r="C34" s="13" t="s">
        <v>484</v>
      </c>
      <c r="D34" s="20"/>
      <c r="E34" s="9" t="s">
        <v>568</v>
      </c>
      <c r="F34" s="21">
        <v>9.97</v>
      </c>
      <c r="G34" s="33">
        <v>0.318</v>
      </c>
      <c r="H34" s="22">
        <f t="shared" si="2"/>
        <v>0</v>
      </c>
      <c r="I34" s="24">
        <v>1</v>
      </c>
      <c r="J34" s="22">
        <f t="shared" si="1"/>
        <v>0</v>
      </c>
      <c r="K34" s="40"/>
    </row>
    <row r="35" spans="1:11" s="10" customFormat="1" ht="15" customHeight="1">
      <c r="A35" s="43" t="s">
        <v>461</v>
      </c>
      <c r="B35" s="161" t="s">
        <v>673</v>
      </c>
      <c r="C35" s="13" t="s">
        <v>485</v>
      </c>
      <c r="D35" s="20"/>
      <c r="E35" s="9" t="s">
        <v>568</v>
      </c>
      <c r="F35" s="21">
        <v>9.28</v>
      </c>
      <c r="G35" s="33">
        <v>0.318</v>
      </c>
      <c r="H35" s="22">
        <f t="shared" si="2"/>
        <v>0</v>
      </c>
      <c r="I35" s="24">
        <v>1</v>
      </c>
      <c r="J35" s="22">
        <f t="shared" si="1"/>
        <v>0</v>
      </c>
      <c r="K35" s="40"/>
    </row>
    <row r="36" spans="1:11" s="10" customFormat="1" ht="15" customHeight="1">
      <c r="A36" s="47"/>
      <c r="B36" s="51" t="s">
        <v>672</v>
      </c>
      <c r="C36" s="13" t="s">
        <v>484</v>
      </c>
      <c r="D36" s="20"/>
      <c r="E36" s="9" t="s">
        <v>40</v>
      </c>
      <c r="F36" s="21">
        <v>9.97</v>
      </c>
      <c r="G36" s="33"/>
      <c r="H36" s="22">
        <f aca="true" t="shared" si="3" ref="H36:H41">IF(ISERROR(D36*G36),"",ROUND(D36*G36,1))</f>
        <v>0</v>
      </c>
      <c r="I36" s="24">
        <v>1</v>
      </c>
      <c r="J36" s="22">
        <f aca="true" t="shared" si="4" ref="J36:J41">IF(ISERROR(H36*I36),"",ROUND(H36*I36,1))</f>
        <v>0</v>
      </c>
      <c r="K36" s="40"/>
    </row>
    <row r="37" spans="1:11" s="10" customFormat="1" ht="15" customHeight="1">
      <c r="A37" s="43" t="s">
        <v>461</v>
      </c>
      <c r="B37" s="161"/>
      <c r="C37" s="13" t="s">
        <v>485</v>
      </c>
      <c r="D37" s="20"/>
      <c r="E37" s="9" t="s">
        <v>40</v>
      </c>
      <c r="F37" s="21">
        <v>9.28</v>
      </c>
      <c r="G37" s="33"/>
      <c r="H37" s="22">
        <f t="shared" si="3"/>
        <v>0</v>
      </c>
      <c r="I37" s="24">
        <v>1</v>
      </c>
      <c r="J37" s="22">
        <f t="shared" si="4"/>
        <v>0</v>
      </c>
      <c r="K37" s="40"/>
    </row>
    <row r="38" spans="1:11" s="10" customFormat="1" ht="15" customHeight="1">
      <c r="A38" s="47"/>
      <c r="B38" s="51" t="s">
        <v>672</v>
      </c>
      <c r="C38" s="13" t="s">
        <v>484</v>
      </c>
      <c r="D38" s="20"/>
      <c r="E38" s="9" t="s">
        <v>40</v>
      </c>
      <c r="F38" s="21">
        <v>9.97</v>
      </c>
      <c r="G38" s="33"/>
      <c r="H38" s="22">
        <f t="shared" si="3"/>
        <v>0</v>
      </c>
      <c r="I38" s="24">
        <v>1</v>
      </c>
      <c r="J38" s="22">
        <f t="shared" si="4"/>
        <v>0</v>
      </c>
      <c r="K38" s="40"/>
    </row>
    <row r="39" spans="1:11" s="10" customFormat="1" ht="15" customHeight="1">
      <c r="A39" s="43" t="s">
        <v>461</v>
      </c>
      <c r="B39" s="161"/>
      <c r="C39" s="13" t="s">
        <v>485</v>
      </c>
      <c r="D39" s="20"/>
      <c r="E39" s="9" t="s">
        <v>40</v>
      </c>
      <c r="F39" s="21">
        <v>9.28</v>
      </c>
      <c r="G39" s="33"/>
      <c r="H39" s="22">
        <f t="shared" si="3"/>
        <v>0</v>
      </c>
      <c r="I39" s="24">
        <v>1</v>
      </c>
      <c r="J39" s="22">
        <f t="shared" si="4"/>
        <v>0</v>
      </c>
      <c r="K39" s="40"/>
    </row>
    <row r="40" spans="1:11" s="10" customFormat="1" ht="15" customHeight="1">
      <c r="A40" s="47"/>
      <c r="B40" s="51" t="s">
        <v>672</v>
      </c>
      <c r="C40" s="13" t="s">
        <v>484</v>
      </c>
      <c r="D40" s="20"/>
      <c r="E40" s="9" t="s">
        <v>40</v>
      </c>
      <c r="F40" s="21">
        <v>9.97</v>
      </c>
      <c r="G40" s="33"/>
      <c r="H40" s="22">
        <f t="shared" si="3"/>
        <v>0</v>
      </c>
      <c r="I40" s="24">
        <v>1</v>
      </c>
      <c r="J40" s="22">
        <f t="shared" si="4"/>
        <v>0</v>
      </c>
      <c r="K40" s="40"/>
    </row>
    <row r="41" spans="1:11" s="10" customFormat="1" ht="15" customHeight="1">
      <c r="A41" s="43" t="s">
        <v>461</v>
      </c>
      <c r="B41" s="161"/>
      <c r="C41" s="13" t="s">
        <v>485</v>
      </c>
      <c r="D41" s="20"/>
      <c r="E41" s="9" t="s">
        <v>40</v>
      </c>
      <c r="F41" s="21">
        <v>9.28</v>
      </c>
      <c r="G41" s="33"/>
      <c r="H41" s="22">
        <f t="shared" si="3"/>
        <v>0</v>
      </c>
      <c r="I41" s="24">
        <v>1</v>
      </c>
      <c r="J41" s="22">
        <f t="shared" si="4"/>
        <v>0</v>
      </c>
      <c r="K41" s="40"/>
    </row>
    <row r="42" spans="1:11" s="10" customFormat="1" ht="15" customHeight="1">
      <c r="A42" s="54" t="s">
        <v>461</v>
      </c>
      <c r="B42" s="154" t="s">
        <v>674</v>
      </c>
      <c r="C42" s="155" t="s">
        <v>569</v>
      </c>
      <c r="D42" s="20"/>
      <c r="E42" s="9" t="s">
        <v>568</v>
      </c>
      <c r="F42" s="21">
        <v>9.76</v>
      </c>
      <c r="G42" s="33"/>
      <c r="H42" s="22">
        <f t="shared" si="2"/>
        <v>0</v>
      </c>
      <c r="I42" s="24">
        <v>1</v>
      </c>
      <c r="J42" s="22">
        <f t="shared" si="1"/>
        <v>0</v>
      </c>
      <c r="K42" s="40"/>
    </row>
    <row r="43" spans="1:11" s="10" customFormat="1" ht="15" customHeight="1">
      <c r="A43" s="57" t="s">
        <v>677</v>
      </c>
      <c r="B43" s="154"/>
      <c r="C43" s="154"/>
      <c r="D43" s="156"/>
      <c r="E43" s="9" t="s">
        <v>40</v>
      </c>
      <c r="F43" s="160">
        <v>9.76</v>
      </c>
      <c r="G43" s="163"/>
      <c r="H43" s="22">
        <f>IF(ISERROR(D43*G43),"",ROUND(D43*G43,1))</f>
        <v>0</v>
      </c>
      <c r="I43" s="24">
        <v>1</v>
      </c>
      <c r="J43" s="22">
        <f>IF(ISERROR(H43*I43),"",ROUND(H43*I43,1))</f>
        <v>0</v>
      </c>
      <c r="K43" s="40"/>
    </row>
    <row r="44" spans="1:11" s="10" customFormat="1" ht="15" customHeight="1" hidden="1">
      <c r="A44" s="57" t="s">
        <v>570</v>
      </c>
      <c r="B44" s="55"/>
      <c r="C44" s="13" t="s">
        <v>15</v>
      </c>
      <c r="D44" s="20"/>
      <c r="E44" s="9" t="s">
        <v>488</v>
      </c>
      <c r="F44" s="56" t="s">
        <v>16</v>
      </c>
      <c r="G44" s="21">
        <v>0.028</v>
      </c>
      <c r="H44" s="22">
        <f t="shared" si="2"/>
        <v>0</v>
      </c>
      <c r="I44" s="24">
        <v>1</v>
      </c>
      <c r="J44" s="22">
        <f t="shared" si="1"/>
        <v>0</v>
      </c>
      <c r="K44" s="40"/>
    </row>
    <row r="45" spans="1:11" s="10" customFormat="1" ht="15" customHeight="1" hidden="1">
      <c r="A45" s="57" t="s">
        <v>17</v>
      </c>
      <c r="B45" s="58"/>
      <c r="C45" s="59" t="s">
        <v>18</v>
      </c>
      <c r="D45" s="20"/>
      <c r="E45" s="9" t="s">
        <v>488</v>
      </c>
      <c r="F45" s="56" t="s">
        <v>16</v>
      </c>
      <c r="G45" s="21">
        <v>5700</v>
      </c>
      <c r="H45" s="22">
        <f t="shared" si="2"/>
        <v>0</v>
      </c>
      <c r="I45" s="24">
        <v>1</v>
      </c>
      <c r="J45" s="22">
        <f t="shared" si="1"/>
        <v>0</v>
      </c>
      <c r="K45" s="40"/>
    </row>
    <row r="46" spans="1:11" s="10" customFormat="1" ht="15" customHeight="1" hidden="1">
      <c r="A46" s="60" t="s">
        <v>19</v>
      </c>
      <c r="B46" s="51" t="s">
        <v>20</v>
      </c>
      <c r="C46" s="13" t="s">
        <v>21</v>
      </c>
      <c r="D46" s="20"/>
      <c r="E46" s="9" t="s">
        <v>467</v>
      </c>
      <c r="F46" s="56" t="s">
        <v>16</v>
      </c>
      <c r="G46" s="21">
        <v>1.2E-05</v>
      </c>
      <c r="H46" s="22">
        <f t="shared" si="2"/>
        <v>0</v>
      </c>
      <c r="I46" s="24">
        <v>1</v>
      </c>
      <c r="J46" s="22">
        <f aca="true" t="shared" si="5" ref="J46:J77">IF(ISERROR(H46*I46),"",ROUND(H46*I46,1))</f>
        <v>0</v>
      </c>
      <c r="K46" s="40"/>
    </row>
    <row r="47" spans="1:11" s="10" customFormat="1" ht="15" customHeight="1" hidden="1">
      <c r="A47" s="60"/>
      <c r="B47" s="61"/>
      <c r="C47" s="13" t="s">
        <v>23</v>
      </c>
      <c r="D47" s="20"/>
      <c r="E47" s="9" t="s">
        <v>467</v>
      </c>
      <c r="F47" s="56" t="s">
        <v>16</v>
      </c>
      <c r="G47" s="21">
        <v>0.00027</v>
      </c>
      <c r="H47" s="22">
        <f t="shared" si="2"/>
        <v>0</v>
      </c>
      <c r="I47" s="24">
        <v>1</v>
      </c>
      <c r="J47" s="22">
        <f t="shared" si="5"/>
        <v>0</v>
      </c>
      <c r="K47" s="40"/>
    </row>
    <row r="48" spans="1:11" s="10" customFormat="1" ht="15" customHeight="1" hidden="1">
      <c r="A48" s="60"/>
      <c r="B48" s="62"/>
      <c r="C48" s="13" t="s">
        <v>24</v>
      </c>
      <c r="D48" s="20"/>
      <c r="E48" s="9" t="s">
        <v>467</v>
      </c>
      <c r="F48" s="56" t="s">
        <v>16</v>
      </c>
      <c r="G48" s="21">
        <v>0.067</v>
      </c>
      <c r="H48" s="22">
        <f t="shared" si="2"/>
        <v>0</v>
      </c>
      <c r="I48" s="24">
        <v>1</v>
      </c>
      <c r="J48" s="22">
        <f t="shared" si="5"/>
        <v>0</v>
      </c>
      <c r="K48" s="40"/>
    </row>
    <row r="49" spans="1:11" s="10" customFormat="1" ht="15" customHeight="1" hidden="1">
      <c r="A49" s="60"/>
      <c r="B49" s="51" t="s">
        <v>25</v>
      </c>
      <c r="C49" s="13" t="s">
        <v>26</v>
      </c>
      <c r="D49" s="20"/>
      <c r="E49" s="9" t="s">
        <v>479</v>
      </c>
      <c r="F49" s="56" t="s">
        <v>16</v>
      </c>
      <c r="G49" s="21">
        <v>9.5E-05</v>
      </c>
      <c r="H49" s="22">
        <f t="shared" si="2"/>
        <v>0</v>
      </c>
      <c r="I49" s="24">
        <v>1</v>
      </c>
      <c r="J49" s="22">
        <f t="shared" si="5"/>
        <v>0</v>
      </c>
      <c r="K49" s="40"/>
    </row>
    <row r="50" spans="1:11" s="10" customFormat="1" ht="15" customHeight="1" hidden="1">
      <c r="A50" s="60"/>
      <c r="B50" s="61"/>
      <c r="C50" s="13" t="s">
        <v>27</v>
      </c>
      <c r="D50" s="20"/>
      <c r="E50" s="9" t="s">
        <v>479</v>
      </c>
      <c r="F50" s="56" t="s">
        <v>16</v>
      </c>
      <c r="G50" s="21">
        <v>2.7E-05</v>
      </c>
      <c r="H50" s="22">
        <f t="shared" si="2"/>
        <v>0</v>
      </c>
      <c r="I50" s="24">
        <v>1</v>
      </c>
      <c r="J50" s="22">
        <f t="shared" si="5"/>
        <v>0</v>
      </c>
      <c r="K50" s="40"/>
    </row>
    <row r="51" spans="1:11" s="10" customFormat="1" ht="30" customHeight="1" hidden="1">
      <c r="A51" s="60"/>
      <c r="B51" s="61"/>
      <c r="C51" s="13" t="s">
        <v>28</v>
      </c>
      <c r="D51" s="20"/>
      <c r="E51" s="9" t="s">
        <v>479</v>
      </c>
      <c r="F51" s="56" t="s">
        <v>16</v>
      </c>
      <c r="G51" s="21">
        <v>0.0018</v>
      </c>
      <c r="H51" s="22">
        <f t="shared" si="2"/>
        <v>0</v>
      </c>
      <c r="I51" s="24">
        <v>1</v>
      </c>
      <c r="J51" s="22">
        <f t="shared" si="5"/>
        <v>0</v>
      </c>
      <c r="K51" s="40"/>
    </row>
    <row r="52" spans="1:11" s="10" customFormat="1" ht="30" customHeight="1" hidden="1">
      <c r="A52" s="60"/>
      <c r="B52" s="61"/>
      <c r="C52" s="13" t="s">
        <v>29</v>
      </c>
      <c r="D52" s="20"/>
      <c r="E52" s="9" t="s">
        <v>479</v>
      </c>
      <c r="F52" s="56" t="s">
        <v>16</v>
      </c>
      <c r="G52" s="21">
        <v>0.0021</v>
      </c>
      <c r="H52" s="22">
        <f t="shared" si="2"/>
        <v>0</v>
      </c>
      <c r="I52" s="24">
        <v>1</v>
      </c>
      <c r="J52" s="22">
        <f t="shared" si="5"/>
        <v>0</v>
      </c>
      <c r="K52" s="40"/>
    </row>
    <row r="53" spans="1:11" s="10" customFormat="1" ht="30" customHeight="1" hidden="1">
      <c r="A53" s="60"/>
      <c r="B53" s="62"/>
      <c r="C53" s="13" t="s">
        <v>30</v>
      </c>
      <c r="D53" s="20"/>
      <c r="E53" s="9" t="s">
        <v>479</v>
      </c>
      <c r="F53" s="56" t="s">
        <v>16</v>
      </c>
      <c r="G53" s="21">
        <v>0.0039</v>
      </c>
      <c r="H53" s="22">
        <f t="shared" si="2"/>
        <v>0</v>
      </c>
      <c r="I53" s="24">
        <v>1</v>
      </c>
      <c r="J53" s="22">
        <f t="shared" si="5"/>
        <v>0</v>
      </c>
      <c r="K53" s="40"/>
    </row>
    <row r="54" spans="1:11" s="10" customFormat="1" ht="15" customHeight="1" hidden="1">
      <c r="A54" s="57"/>
      <c r="B54" s="55" t="s">
        <v>31</v>
      </c>
      <c r="C54" s="13" t="s">
        <v>31</v>
      </c>
      <c r="D54" s="20"/>
      <c r="E54" s="9" t="s">
        <v>488</v>
      </c>
      <c r="F54" s="56" t="s">
        <v>16</v>
      </c>
      <c r="G54" s="21">
        <v>0.48</v>
      </c>
      <c r="H54" s="22">
        <f t="shared" si="2"/>
        <v>0</v>
      </c>
      <c r="I54" s="24">
        <v>1</v>
      </c>
      <c r="J54" s="22">
        <f t="shared" si="5"/>
        <v>0</v>
      </c>
      <c r="K54" s="40"/>
    </row>
    <row r="55" spans="1:10" s="10" customFormat="1" ht="15" customHeight="1">
      <c r="A55" s="63" t="s">
        <v>448</v>
      </c>
      <c r="B55" s="55"/>
      <c r="C55" s="13" t="s">
        <v>32</v>
      </c>
      <c r="D55" s="20"/>
      <c r="E55" s="9" t="s">
        <v>490</v>
      </c>
      <c r="F55" s="56" t="s">
        <v>16</v>
      </c>
      <c r="G55" s="21">
        <v>502</v>
      </c>
      <c r="H55" s="22">
        <f t="shared" si="2"/>
        <v>0</v>
      </c>
      <c r="I55" s="24">
        <v>1</v>
      </c>
      <c r="J55" s="22">
        <f t="shared" si="5"/>
        <v>0</v>
      </c>
    </row>
    <row r="56" spans="1:10" s="10" customFormat="1" ht="15" customHeight="1">
      <c r="A56" s="50" t="s">
        <v>33</v>
      </c>
      <c r="B56" s="64"/>
      <c r="C56" s="13" t="s">
        <v>34</v>
      </c>
      <c r="D56" s="20"/>
      <c r="E56" s="9" t="s">
        <v>490</v>
      </c>
      <c r="F56" s="56" t="s">
        <v>16</v>
      </c>
      <c r="G56" s="21">
        <v>428</v>
      </c>
      <c r="H56" s="22">
        <f t="shared" si="2"/>
        <v>0</v>
      </c>
      <c r="I56" s="24">
        <v>1</v>
      </c>
      <c r="J56" s="22">
        <f t="shared" si="5"/>
        <v>0</v>
      </c>
    </row>
    <row r="57" spans="1:10" s="10" customFormat="1" ht="15" customHeight="1">
      <c r="A57" s="54"/>
      <c r="B57" s="62"/>
      <c r="C57" s="13" t="s">
        <v>35</v>
      </c>
      <c r="D57" s="20"/>
      <c r="E57" s="9" t="s">
        <v>490</v>
      </c>
      <c r="F57" s="56" t="s">
        <v>16</v>
      </c>
      <c r="G57" s="21">
        <v>449</v>
      </c>
      <c r="H57" s="22">
        <f t="shared" si="2"/>
        <v>0</v>
      </c>
      <c r="I57" s="24">
        <v>1</v>
      </c>
      <c r="J57" s="22">
        <f t="shared" si="5"/>
        <v>0</v>
      </c>
    </row>
    <row r="58" spans="1:10" s="10" customFormat="1" ht="15" customHeight="1">
      <c r="A58" s="50" t="s">
        <v>77</v>
      </c>
      <c r="B58" s="64"/>
      <c r="C58" s="13" t="s">
        <v>34</v>
      </c>
      <c r="D58" s="20"/>
      <c r="E58" s="9" t="s">
        <v>490</v>
      </c>
      <c r="F58" s="56" t="s">
        <v>16</v>
      </c>
      <c r="G58" s="21">
        <v>440</v>
      </c>
      <c r="H58" s="22">
        <f t="shared" si="2"/>
        <v>0</v>
      </c>
      <c r="I58" s="24">
        <v>1</v>
      </c>
      <c r="J58" s="22">
        <f t="shared" si="5"/>
        <v>0</v>
      </c>
    </row>
    <row r="59" spans="1:10" s="10" customFormat="1" ht="15" customHeight="1">
      <c r="A59" s="54"/>
      <c r="B59" s="62"/>
      <c r="C59" s="13" t="s">
        <v>35</v>
      </c>
      <c r="D59" s="20"/>
      <c r="E59" s="9" t="s">
        <v>490</v>
      </c>
      <c r="F59" s="56" t="s">
        <v>16</v>
      </c>
      <c r="G59" s="21">
        <v>471</v>
      </c>
      <c r="H59" s="22">
        <f t="shared" si="2"/>
        <v>0</v>
      </c>
      <c r="I59" s="24">
        <v>1</v>
      </c>
      <c r="J59" s="22">
        <f t="shared" si="5"/>
        <v>0</v>
      </c>
    </row>
    <row r="60" spans="1:10" s="10" customFormat="1" ht="15" customHeight="1">
      <c r="A60" s="63" t="s">
        <v>78</v>
      </c>
      <c r="B60" s="55"/>
      <c r="C60" s="65" t="s">
        <v>79</v>
      </c>
      <c r="D60" s="20"/>
      <c r="E60" s="9" t="s">
        <v>490</v>
      </c>
      <c r="F60" s="56" t="s">
        <v>16</v>
      </c>
      <c r="G60" s="21">
        <v>1000</v>
      </c>
      <c r="H60" s="22">
        <f t="shared" si="2"/>
        <v>0</v>
      </c>
      <c r="I60" s="24">
        <v>1</v>
      </c>
      <c r="J60" s="22">
        <f t="shared" si="5"/>
        <v>0</v>
      </c>
    </row>
    <row r="61" spans="1:10" s="10" customFormat="1" ht="15" customHeight="1">
      <c r="A61" s="63" t="s">
        <v>80</v>
      </c>
      <c r="B61" s="55"/>
      <c r="C61" s="13" t="s">
        <v>81</v>
      </c>
      <c r="D61" s="20"/>
      <c r="E61" s="66" t="s">
        <v>490</v>
      </c>
      <c r="F61" s="67" t="s">
        <v>16</v>
      </c>
      <c r="G61" s="68">
        <v>415</v>
      </c>
      <c r="H61" s="69">
        <f t="shared" si="2"/>
        <v>0</v>
      </c>
      <c r="I61" s="70">
        <v>1</v>
      </c>
      <c r="J61" s="69">
        <f t="shared" si="5"/>
        <v>0</v>
      </c>
    </row>
    <row r="62" spans="1:10" s="10" customFormat="1" ht="15" customHeight="1">
      <c r="A62" s="50" t="s">
        <v>449</v>
      </c>
      <c r="B62" s="64" t="s">
        <v>83</v>
      </c>
      <c r="C62" s="13" t="s">
        <v>491</v>
      </c>
      <c r="D62" s="20"/>
      <c r="E62" s="9" t="s">
        <v>465</v>
      </c>
      <c r="F62" s="56" t="s">
        <v>16</v>
      </c>
      <c r="G62" s="21">
        <v>2.3</v>
      </c>
      <c r="H62" s="22">
        <f t="shared" si="2"/>
        <v>0</v>
      </c>
      <c r="I62" s="24">
        <v>1</v>
      </c>
      <c r="J62" s="22">
        <f t="shared" si="5"/>
        <v>0</v>
      </c>
    </row>
    <row r="63" spans="1:10" s="10" customFormat="1" ht="15" customHeight="1">
      <c r="A63" s="43"/>
      <c r="B63" s="61"/>
      <c r="C63" s="13" t="s">
        <v>475</v>
      </c>
      <c r="D63" s="20"/>
      <c r="E63" s="9" t="s">
        <v>465</v>
      </c>
      <c r="F63" s="56" t="s">
        <v>16</v>
      </c>
      <c r="G63" s="21">
        <v>2.8</v>
      </c>
      <c r="H63" s="22">
        <f t="shared" si="2"/>
        <v>0</v>
      </c>
      <c r="I63" s="24">
        <v>1</v>
      </c>
      <c r="J63" s="22">
        <f t="shared" si="5"/>
        <v>0</v>
      </c>
    </row>
    <row r="64" spans="1:10" s="10" customFormat="1" ht="15" customHeight="1">
      <c r="A64" s="43"/>
      <c r="B64" s="61"/>
      <c r="C64" s="13" t="s">
        <v>469</v>
      </c>
      <c r="D64" s="20"/>
      <c r="E64" s="9" t="s">
        <v>467</v>
      </c>
      <c r="F64" s="56" t="s">
        <v>16</v>
      </c>
      <c r="G64" s="21">
        <v>2.2</v>
      </c>
      <c r="H64" s="22">
        <f t="shared" si="2"/>
        <v>0</v>
      </c>
      <c r="I64" s="24">
        <v>1</v>
      </c>
      <c r="J64" s="22">
        <f t="shared" si="5"/>
        <v>0</v>
      </c>
    </row>
    <row r="65" spans="1:10" s="10" customFormat="1" ht="15" customHeight="1">
      <c r="A65" s="43"/>
      <c r="B65" s="61"/>
      <c r="C65" s="13" t="s">
        <v>476</v>
      </c>
      <c r="D65" s="20"/>
      <c r="E65" s="9" t="s">
        <v>465</v>
      </c>
      <c r="F65" s="56" t="s">
        <v>16</v>
      </c>
      <c r="G65" s="21">
        <v>3</v>
      </c>
      <c r="H65" s="22">
        <f t="shared" si="2"/>
        <v>0</v>
      </c>
      <c r="I65" s="24">
        <v>1</v>
      </c>
      <c r="J65" s="22">
        <f t="shared" si="5"/>
        <v>0</v>
      </c>
    </row>
    <row r="66" spans="1:10" s="10" customFormat="1" ht="15" customHeight="1">
      <c r="A66" s="43"/>
      <c r="B66" s="61"/>
      <c r="C66" s="13" t="s">
        <v>492</v>
      </c>
      <c r="D66" s="20"/>
      <c r="E66" s="9" t="s">
        <v>479</v>
      </c>
      <c r="F66" s="56" t="s">
        <v>16</v>
      </c>
      <c r="G66" s="21">
        <v>2.3</v>
      </c>
      <c r="H66" s="22">
        <f t="shared" si="2"/>
        <v>0</v>
      </c>
      <c r="I66" s="24">
        <v>1</v>
      </c>
      <c r="J66" s="22">
        <f t="shared" si="5"/>
        <v>0</v>
      </c>
    </row>
    <row r="67" spans="1:10" s="10" customFormat="1" ht="15" customHeight="1">
      <c r="A67" s="43"/>
      <c r="B67" s="61"/>
      <c r="C67" s="13" t="s">
        <v>477</v>
      </c>
      <c r="D67" s="20"/>
      <c r="E67" s="9" t="s">
        <v>465</v>
      </c>
      <c r="F67" s="56" t="s">
        <v>16</v>
      </c>
      <c r="G67" s="21">
        <v>2.7</v>
      </c>
      <c r="H67" s="22">
        <f t="shared" si="2"/>
        <v>0</v>
      </c>
      <c r="I67" s="24">
        <v>1</v>
      </c>
      <c r="J67" s="22">
        <f t="shared" si="5"/>
        <v>0</v>
      </c>
    </row>
    <row r="68" spans="1:10" s="10" customFormat="1" ht="15" customHeight="1">
      <c r="A68" s="43"/>
      <c r="B68" s="61"/>
      <c r="C68" s="13" t="s">
        <v>478</v>
      </c>
      <c r="D68" s="20"/>
      <c r="E68" s="9" t="s">
        <v>479</v>
      </c>
      <c r="F68" s="56" t="s">
        <v>16</v>
      </c>
      <c r="G68" s="21">
        <v>2.2</v>
      </c>
      <c r="H68" s="22">
        <f t="shared" si="2"/>
        <v>0</v>
      </c>
      <c r="I68" s="24">
        <v>1</v>
      </c>
      <c r="J68" s="22">
        <f t="shared" si="5"/>
        <v>0</v>
      </c>
    </row>
    <row r="69" spans="1:10" s="10" customFormat="1" ht="15" customHeight="1">
      <c r="A69" s="54"/>
      <c r="B69" s="62"/>
      <c r="C69" s="13" t="s">
        <v>480</v>
      </c>
      <c r="D69" s="20"/>
      <c r="E69" s="9" t="s">
        <v>479</v>
      </c>
      <c r="F69" s="56" t="s">
        <v>16</v>
      </c>
      <c r="G69" s="21">
        <v>0.85</v>
      </c>
      <c r="H69" s="22">
        <f aca="true" t="shared" si="6" ref="H69:H88">IF(ISERROR(D69*G69),"",ROUND(D69*G69,1))</f>
        <v>0</v>
      </c>
      <c r="I69" s="24">
        <v>1</v>
      </c>
      <c r="J69" s="22">
        <f t="shared" si="5"/>
        <v>0</v>
      </c>
    </row>
    <row r="70" spans="1:10" s="10" customFormat="1" ht="15" customHeight="1">
      <c r="A70" s="53" t="s">
        <v>85</v>
      </c>
      <c r="B70" s="55"/>
      <c r="C70" s="65" t="s">
        <v>86</v>
      </c>
      <c r="D70" s="20"/>
      <c r="E70" s="71" t="s">
        <v>490</v>
      </c>
      <c r="F70" s="56" t="s">
        <v>16</v>
      </c>
      <c r="G70" s="21">
        <v>2300</v>
      </c>
      <c r="H70" s="22">
        <f t="shared" si="6"/>
        <v>0</v>
      </c>
      <c r="I70" s="24">
        <v>1</v>
      </c>
      <c r="J70" s="22">
        <f t="shared" si="5"/>
        <v>0</v>
      </c>
    </row>
    <row r="71" spans="1:10" s="10" customFormat="1" ht="15" customHeight="1">
      <c r="A71" s="47" t="s">
        <v>87</v>
      </c>
      <c r="B71" s="51" t="s">
        <v>88</v>
      </c>
      <c r="C71" s="65" t="s">
        <v>89</v>
      </c>
      <c r="D71" s="20"/>
      <c r="E71" s="71" t="s">
        <v>490</v>
      </c>
      <c r="F71" s="56" t="s">
        <v>16</v>
      </c>
      <c r="G71" s="21">
        <v>760</v>
      </c>
      <c r="H71" s="22">
        <f t="shared" si="6"/>
        <v>0</v>
      </c>
      <c r="I71" s="24">
        <v>1</v>
      </c>
      <c r="J71" s="22">
        <f t="shared" si="5"/>
        <v>0</v>
      </c>
    </row>
    <row r="72" spans="1:10" s="10" customFormat="1" ht="15" customHeight="1">
      <c r="A72" s="53"/>
      <c r="B72" s="58"/>
      <c r="C72" s="65" t="s">
        <v>90</v>
      </c>
      <c r="D72" s="20"/>
      <c r="E72" s="71" t="s">
        <v>490</v>
      </c>
      <c r="F72" s="56" t="s">
        <v>16</v>
      </c>
      <c r="G72" s="21">
        <v>1100</v>
      </c>
      <c r="H72" s="22">
        <f t="shared" si="6"/>
        <v>0</v>
      </c>
      <c r="I72" s="24">
        <v>1</v>
      </c>
      <c r="J72" s="22">
        <f t="shared" si="5"/>
        <v>0</v>
      </c>
    </row>
    <row r="73" spans="1:10" s="10" customFormat="1" ht="15" customHeight="1">
      <c r="A73" s="63" t="s">
        <v>91</v>
      </c>
      <c r="B73" s="55"/>
      <c r="C73" s="13" t="s">
        <v>92</v>
      </c>
      <c r="D73" s="20"/>
      <c r="E73" s="9" t="s">
        <v>490</v>
      </c>
      <c r="F73" s="56" t="s">
        <v>16</v>
      </c>
      <c r="G73" s="21">
        <v>14</v>
      </c>
      <c r="H73" s="22">
        <f t="shared" si="6"/>
        <v>0</v>
      </c>
      <c r="I73" s="24">
        <v>1</v>
      </c>
      <c r="J73" s="22">
        <f t="shared" si="5"/>
        <v>0</v>
      </c>
    </row>
    <row r="74" spans="1:10" s="10" customFormat="1" ht="30" customHeight="1">
      <c r="A74" s="72" t="s">
        <v>93</v>
      </c>
      <c r="B74" s="55"/>
      <c r="C74" s="13" t="s">
        <v>94</v>
      </c>
      <c r="D74" s="20"/>
      <c r="E74" s="9" t="s">
        <v>490</v>
      </c>
      <c r="F74" s="56" t="s">
        <v>16</v>
      </c>
      <c r="G74" s="21">
        <v>3400</v>
      </c>
      <c r="H74" s="22">
        <f t="shared" si="6"/>
        <v>0</v>
      </c>
      <c r="I74" s="24">
        <v>1</v>
      </c>
      <c r="J74" s="22">
        <f t="shared" si="5"/>
        <v>0</v>
      </c>
    </row>
    <row r="75" spans="1:10" s="10" customFormat="1" ht="15" customHeight="1">
      <c r="A75" s="63" t="s">
        <v>95</v>
      </c>
      <c r="B75" s="55"/>
      <c r="C75" s="13" t="s">
        <v>96</v>
      </c>
      <c r="D75" s="20"/>
      <c r="E75" s="9" t="s">
        <v>490</v>
      </c>
      <c r="F75" s="56" t="s">
        <v>16</v>
      </c>
      <c r="G75" s="21">
        <v>5</v>
      </c>
      <c r="H75" s="22">
        <f t="shared" si="6"/>
        <v>0</v>
      </c>
      <c r="I75" s="24">
        <v>1</v>
      </c>
      <c r="J75" s="22">
        <f t="shared" si="5"/>
        <v>0</v>
      </c>
    </row>
    <row r="76" spans="1:10" s="10" customFormat="1" ht="15" customHeight="1">
      <c r="A76" s="50" t="s">
        <v>97</v>
      </c>
      <c r="B76" s="55"/>
      <c r="C76" s="65" t="s">
        <v>98</v>
      </c>
      <c r="D76" s="20"/>
      <c r="E76" s="9" t="s">
        <v>490</v>
      </c>
      <c r="F76" s="56" t="s">
        <v>16</v>
      </c>
      <c r="G76" s="21">
        <v>1000</v>
      </c>
      <c r="H76" s="22">
        <f t="shared" si="6"/>
        <v>0</v>
      </c>
      <c r="I76" s="24">
        <v>1</v>
      </c>
      <c r="J76" s="22">
        <f t="shared" si="5"/>
        <v>0</v>
      </c>
    </row>
    <row r="77" spans="1:10" s="10" customFormat="1" ht="15" customHeight="1">
      <c r="A77" s="50" t="s">
        <v>99</v>
      </c>
      <c r="B77" s="55"/>
      <c r="C77" s="65" t="s">
        <v>100</v>
      </c>
      <c r="D77" s="20"/>
      <c r="E77" s="9" t="s">
        <v>490</v>
      </c>
      <c r="F77" s="56" t="s">
        <v>16</v>
      </c>
      <c r="G77" s="21">
        <v>1000</v>
      </c>
      <c r="H77" s="22">
        <f t="shared" si="6"/>
        <v>0</v>
      </c>
      <c r="I77" s="24">
        <v>1</v>
      </c>
      <c r="J77" s="22">
        <f t="shared" si="5"/>
        <v>0</v>
      </c>
    </row>
    <row r="78" spans="1:10" s="10" customFormat="1" ht="28.5" customHeight="1">
      <c r="A78" s="181" t="s">
        <v>101</v>
      </c>
      <c r="B78" s="13" t="s">
        <v>102</v>
      </c>
      <c r="C78" s="9" t="s">
        <v>103</v>
      </c>
      <c r="D78" s="20"/>
      <c r="E78" s="9" t="s">
        <v>490</v>
      </c>
      <c r="F78" s="56" t="s">
        <v>16</v>
      </c>
      <c r="G78" s="21">
        <v>2920</v>
      </c>
      <c r="H78" s="22">
        <f t="shared" si="6"/>
        <v>0</v>
      </c>
      <c r="I78" s="24">
        <v>1</v>
      </c>
      <c r="J78" s="22">
        <f aca="true" t="shared" si="7" ref="J78:J91">IF(ISERROR(H78*I78),"",ROUND(H78*I78,1))</f>
        <v>0</v>
      </c>
    </row>
    <row r="79" spans="1:10" s="10" customFormat="1" ht="15" customHeight="1">
      <c r="A79" s="182"/>
      <c r="B79" s="13" t="s">
        <v>105</v>
      </c>
      <c r="C79" s="9" t="s">
        <v>103</v>
      </c>
      <c r="D79" s="20"/>
      <c r="E79" s="9" t="s">
        <v>490</v>
      </c>
      <c r="F79" s="56" t="s">
        <v>16</v>
      </c>
      <c r="G79" s="21">
        <v>2290</v>
      </c>
      <c r="H79" s="22">
        <f t="shared" si="6"/>
        <v>0</v>
      </c>
      <c r="I79" s="24">
        <v>1</v>
      </c>
      <c r="J79" s="22">
        <f t="shared" si="7"/>
        <v>0</v>
      </c>
    </row>
    <row r="80" spans="1:10" s="10" customFormat="1" ht="15" customHeight="1">
      <c r="A80" s="47"/>
      <c r="B80" s="13" t="s">
        <v>106</v>
      </c>
      <c r="C80" s="9" t="s">
        <v>103</v>
      </c>
      <c r="D80" s="20"/>
      <c r="E80" s="9" t="s">
        <v>490</v>
      </c>
      <c r="F80" s="56" t="s">
        <v>16</v>
      </c>
      <c r="G80" s="21">
        <v>1720</v>
      </c>
      <c r="H80" s="22">
        <f t="shared" si="6"/>
        <v>0</v>
      </c>
      <c r="I80" s="24">
        <v>1</v>
      </c>
      <c r="J80" s="22">
        <f t="shared" si="7"/>
        <v>0</v>
      </c>
    </row>
    <row r="81" spans="1:10" s="10" customFormat="1" ht="38.25" customHeight="1">
      <c r="A81" s="47"/>
      <c r="B81" s="13" t="s">
        <v>107</v>
      </c>
      <c r="C81" s="9" t="s">
        <v>103</v>
      </c>
      <c r="D81" s="20"/>
      <c r="E81" s="9" t="s">
        <v>490</v>
      </c>
      <c r="F81" s="56" t="s">
        <v>16</v>
      </c>
      <c r="G81" s="21">
        <v>2550</v>
      </c>
      <c r="H81" s="22">
        <f t="shared" si="6"/>
        <v>0</v>
      </c>
      <c r="I81" s="24">
        <v>1</v>
      </c>
      <c r="J81" s="22">
        <f t="shared" si="7"/>
        <v>0</v>
      </c>
    </row>
    <row r="82" spans="1:10" s="10" customFormat="1" ht="15" customHeight="1">
      <c r="A82" s="47"/>
      <c r="B82" s="13" t="s">
        <v>108</v>
      </c>
      <c r="C82" s="9" t="s">
        <v>103</v>
      </c>
      <c r="D82" s="20"/>
      <c r="E82" s="9" t="s">
        <v>490</v>
      </c>
      <c r="F82" s="56" t="s">
        <v>16</v>
      </c>
      <c r="G82" s="21">
        <v>2770</v>
      </c>
      <c r="H82" s="22">
        <f t="shared" si="6"/>
        <v>0</v>
      </c>
      <c r="I82" s="24">
        <v>1</v>
      </c>
      <c r="J82" s="22">
        <f t="shared" si="7"/>
        <v>0</v>
      </c>
    </row>
    <row r="83" spans="1:10" s="10" customFormat="1" ht="15" customHeight="1">
      <c r="A83" s="47"/>
      <c r="B83" s="13" t="s">
        <v>109</v>
      </c>
      <c r="C83" s="9" t="s">
        <v>103</v>
      </c>
      <c r="D83" s="20"/>
      <c r="E83" s="9" t="s">
        <v>490</v>
      </c>
      <c r="F83" s="56" t="s">
        <v>16</v>
      </c>
      <c r="G83" s="21">
        <v>1570</v>
      </c>
      <c r="H83" s="22">
        <f t="shared" si="6"/>
        <v>0</v>
      </c>
      <c r="I83" s="24">
        <v>1</v>
      </c>
      <c r="J83" s="22">
        <f t="shared" si="7"/>
        <v>0</v>
      </c>
    </row>
    <row r="84" spans="1:10" s="10" customFormat="1" ht="15" customHeight="1">
      <c r="A84" s="53"/>
      <c r="B84" s="13" t="s">
        <v>110</v>
      </c>
      <c r="C84" s="9" t="s">
        <v>103</v>
      </c>
      <c r="D84" s="20"/>
      <c r="E84" s="9" t="s">
        <v>490</v>
      </c>
      <c r="F84" s="56" t="s">
        <v>16</v>
      </c>
      <c r="G84" s="21">
        <v>775</v>
      </c>
      <c r="H84" s="22">
        <f t="shared" si="6"/>
        <v>0</v>
      </c>
      <c r="I84" s="24">
        <v>1</v>
      </c>
      <c r="J84" s="22">
        <f t="shared" si="7"/>
        <v>0</v>
      </c>
    </row>
    <row r="85" spans="1:10" s="10" customFormat="1" ht="34.5" customHeight="1">
      <c r="A85" s="47" t="s">
        <v>111</v>
      </c>
      <c r="B85" s="13" t="s">
        <v>112</v>
      </c>
      <c r="C85" s="9" t="s">
        <v>113</v>
      </c>
      <c r="D85" s="20"/>
      <c r="E85" s="9" t="s">
        <v>490</v>
      </c>
      <c r="F85" s="56" t="s">
        <v>16</v>
      </c>
      <c r="G85" s="21">
        <v>2630</v>
      </c>
      <c r="H85" s="22">
        <f t="shared" si="6"/>
        <v>0</v>
      </c>
      <c r="I85" s="24">
        <v>1</v>
      </c>
      <c r="J85" s="22">
        <f t="shared" si="7"/>
        <v>0</v>
      </c>
    </row>
    <row r="86" spans="1:10" s="10" customFormat="1" ht="34.5" customHeight="1">
      <c r="A86" s="47"/>
      <c r="B86" s="13" t="s">
        <v>114</v>
      </c>
      <c r="C86" s="9" t="s">
        <v>113</v>
      </c>
      <c r="D86" s="20"/>
      <c r="E86" s="9" t="s">
        <v>490</v>
      </c>
      <c r="F86" s="56" t="s">
        <v>16</v>
      </c>
      <c r="G86" s="21">
        <v>2620</v>
      </c>
      <c r="H86" s="22">
        <f t="shared" si="6"/>
        <v>0</v>
      </c>
      <c r="I86" s="24">
        <v>1</v>
      </c>
      <c r="J86" s="22">
        <f t="shared" si="7"/>
        <v>0</v>
      </c>
    </row>
    <row r="87" spans="1:10" s="10" customFormat="1" ht="15" customHeight="1">
      <c r="A87" s="47"/>
      <c r="B87" s="13" t="s">
        <v>109</v>
      </c>
      <c r="C87" s="9" t="s">
        <v>113</v>
      </c>
      <c r="D87" s="20"/>
      <c r="E87" s="9" t="s">
        <v>490</v>
      </c>
      <c r="F87" s="56" t="s">
        <v>16</v>
      </c>
      <c r="G87" s="21">
        <v>1570</v>
      </c>
      <c r="H87" s="22">
        <f t="shared" si="6"/>
        <v>0</v>
      </c>
      <c r="I87" s="24">
        <v>1</v>
      </c>
      <c r="J87" s="22">
        <f t="shared" si="7"/>
        <v>0</v>
      </c>
    </row>
    <row r="88" spans="1:10" s="10" customFormat="1" ht="15" customHeight="1">
      <c r="A88" s="53"/>
      <c r="B88" s="13" t="s">
        <v>110</v>
      </c>
      <c r="C88" s="9" t="s">
        <v>113</v>
      </c>
      <c r="D88" s="20"/>
      <c r="E88" s="9" t="s">
        <v>490</v>
      </c>
      <c r="F88" s="56" t="s">
        <v>16</v>
      </c>
      <c r="G88" s="21">
        <v>775</v>
      </c>
      <c r="H88" s="22">
        <f t="shared" si="6"/>
        <v>0</v>
      </c>
      <c r="I88" s="24">
        <v>1</v>
      </c>
      <c r="J88" s="22">
        <f t="shared" si="7"/>
        <v>0</v>
      </c>
    </row>
    <row r="89" spans="1:10" s="10" customFormat="1" ht="39.75" customHeight="1">
      <c r="A89" s="73" t="s">
        <v>115</v>
      </c>
      <c r="B89" s="74"/>
      <c r="C89" s="75"/>
      <c r="D89" s="20"/>
      <c r="E89" s="76"/>
      <c r="F89" s="77"/>
      <c r="G89" s="33"/>
      <c r="H89" s="78"/>
      <c r="I89" s="24">
        <v>1</v>
      </c>
      <c r="J89" s="22">
        <f t="shared" si="7"/>
        <v>0</v>
      </c>
    </row>
    <row r="90" spans="1:10" s="10" customFormat="1" ht="39.75" customHeight="1">
      <c r="A90" s="73" t="s">
        <v>115</v>
      </c>
      <c r="B90" s="74"/>
      <c r="C90" s="75"/>
      <c r="D90" s="20"/>
      <c r="E90" s="76"/>
      <c r="F90" s="77"/>
      <c r="G90" s="33"/>
      <c r="H90" s="78"/>
      <c r="I90" s="24">
        <v>1</v>
      </c>
      <c r="J90" s="22">
        <f t="shared" si="7"/>
        <v>0</v>
      </c>
    </row>
    <row r="91" spans="1:10" s="10" customFormat="1" ht="39.75" customHeight="1">
      <c r="A91" s="73" t="s">
        <v>115</v>
      </c>
      <c r="B91" s="74"/>
      <c r="C91" s="75"/>
      <c r="D91" s="20"/>
      <c r="E91" s="76"/>
      <c r="F91" s="77"/>
      <c r="G91" s="33"/>
      <c r="H91" s="78"/>
      <c r="I91" s="24">
        <v>1</v>
      </c>
      <c r="J91" s="22">
        <f t="shared" si="7"/>
        <v>0</v>
      </c>
    </row>
    <row r="92" spans="7:15" ht="15" customHeight="1">
      <c r="G92" s="11" t="s">
        <v>462</v>
      </c>
      <c r="H92" s="23">
        <f>SUM(H6:H91)</f>
        <v>0</v>
      </c>
      <c r="I92" s="79" t="s">
        <v>116</v>
      </c>
      <c r="J92" s="23">
        <f>SUM(J6:J91)</f>
        <v>0</v>
      </c>
      <c r="K92" s="80" t="s">
        <v>117</v>
      </c>
      <c r="N92" s="10"/>
      <c r="O92" s="10"/>
    </row>
    <row r="93" spans="1:16" ht="15" customHeight="1">
      <c r="A93" s="2" t="s">
        <v>118</v>
      </c>
      <c r="D93" s="2"/>
      <c r="E93" s="4"/>
      <c r="F93" s="2"/>
      <c r="G93" s="2"/>
      <c r="K93" s="14"/>
      <c r="O93" s="10"/>
      <c r="P93" s="10"/>
    </row>
    <row r="94" spans="1:16" ht="15" customHeight="1">
      <c r="A94" s="30"/>
      <c r="D94" s="2"/>
      <c r="E94" s="4"/>
      <c r="F94" s="2"/>
      <c r="G94" s="2"/>
      <c r="K94" s="14"/>
      <c r="O94" s="10"/>
      <c r="P94" s="10"/>
    </row>
    <row r="95" spans="1:16" ht="15" customHeight="1">
      <c r="A95" s="31"/>
      <c r="D95" s="2"/>
      <c r="E95" s="4"/>
      <c r="F95" s="2"/>
      <c r="G95" s="2"/>
      <c r="K95" s="14"/>
      <c r="O95" s="10"/>
      <c r="P95" s="10"/>
    </row>
    <row r="96" spans="1:16" ht="14.25" customHeight="1">
      <c r="A96" s="31"/>
      <c r="D96" s="2"/>
      <c r="E96" s="4"/>
      <c r="F96" s="2"/>
      <c r="G96" s="2"/>
      <c r="K96" s="14"/>
      <c r="O96" s="10"/>
      <c r="P96" s="10"/>
    </row>
    <row r="97" spans="14:15" ht="15" customHeight="1">
      <c r="N97" s="10"/>
      <c r="O97" s="10"/>
    </row>
    <row r="98" spans="14:15" ht="15" customHeight="1">
      <c r="N98" s="10"/>
      <c r="O98" s="10"/>
    </row>
    <row r="99" spans="14:15" ht="15" customHeight="1">
      <c r="N99" s="10"/>
      <c r="O99" s="10"/>
    </row>
    <row r="100" spans="14:15" ht="15" customHeight="1">
      <c r="N100" s="10"/>
      <c r="O100" s="10"/>
    </row>
  </sheetData>
  <sheetProtection formatCells="0"/>
  <mergeCells count="8">
    <mergeCell ref="G4:G5"/>
    <mergeCell ref="D4:D5"/>
    <mergeCell ref="A78:A79"/>
    <mergeCell ref="J4:J5"/>
    <mergeCell ref="E4:E5"/>
    <mergeCell ref="H4:H5"/>
    <mergeCell ref="I4:I5"/>
    <mergeCell ref="F4:F5"/>
  </mergeCells>
  <printOptions horizontalCentered="1" verticalCentered="1"/>
  <pageMargins left="0.3937007874015748" right="0.3937007874015748" top="0.7874015748031497" bottom="0.5905511811023623" header="0.3937007874015748" footer="0.3937007874015748"/>
  <pageSetup fitToHeight="2" fitToWidth="1" horizontalDpi="300" verticalDpi="300" orientation="landscape" paperSize="9" scale="73" r:id="rId4"/>
  <headerFooter alignWithMargins="0">
    <oddFooter>&amp;CCO&amp;Y2&amp;Y　&amp;P / &amp;N ページ</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zoomScale="85" zoomScaleNormal="85" zoomScalePageLayoutView="0" workbookViewId="0" topLeftCell="A1">
      <pane ySplit="5" topLeftCell="A6" activePane="bottomLeft" state="frozen"/>
      <selection pane="topLeft" activeCell="C32" sqref="C32"/>
      <selection pane="bottomLeft" activeCell="C9" sqref="C9"/>
    </sheetView>
  </sheetViews>
  <sheetFormatPr defaultColWidth="9.00390625" defaultRowHeight="15" customHeight="1"/>
  <cols>
    <col min="1" max="1" width="39.375" style="2" customWidth="1"/>
    <col min="2" max="2" width="38.625" style="2" customWidth="1"/>
    <col min="3" max="3" width="29.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4" width="9.00390625" style="2" hidden="1" customWidth="1"/>
    <col min="15" max="15" width="7.00390625" style="14" hidden="1" customWidth="1"/>
    <col min="16" max="16" width="9.00390625" style="14" hidden="1" customWidth="1"/>
    <col min="17" max="19" width="9.00390625" style="15" hidden="1" customWidth="1"/>
    <col min="20" max="20" width="5.375" style="2" hidden="1" customWidth="1"/>
    <col min="21" max="25" width="9.00390625" style="2" hidden="1" customWidth="1"/>
    <col min="26" max="16384" width="9.00390625" style="2" customWidth="1"/>
  </cols>
  <sheetData>
    <row r="1" spans="1:2" ht="14.25">
      <c r="A1" s="1" t="s">
        <v>564</v>
      </c>
      <c r="B1" s="3"/>
    </row>
    <row r="2" spans="1:17" ht="15" customHeight="1">
      <c r="A2" s="1" t="s">
        <v>432</v>
      </c>
      <c r="B2" s="3"/>
      <c r="C2" s="31" t="s">
        <v>36</v>
      </c>
      <c r="Q2" s="14"/>
    </row>
    <row r="3" spans="3:19" s="3" customFormat="1" ht="15" customHeight="1">
      <c r="C3" s="133" t="s">
        <v>37</v>
      </c>
      <c r="D3" s="6"/>
      <c r="F3" s="6"/>
      <c r="G3" s="6"/>
      <c r="H3" s="6"/>
      <c r="I3" s="6"/>
      <c r="J3" s="6"/>
      <c r="O3" s="16"/>
      <c r="P3" s="16"/>
      <c r="Q3" s="16"/>
      <c r="R3" s="17"/>
      <c r="S3" s="17"/>
    </row>
    <row r="4" spans="1:17" ht="15" customHeight="1">
      <c r="A4" s="5" t="s">
        <v>546</v>
      </c>
      <c r="B4" s="7"/>
      <c r="C4" s="5"/>
      <c r="D4" s="180" t="s">
        <v>453</v>
      </c>
      <c r="E4" s="184" t="s">
        <v>454</v>
      </c>
      <c r="F4" s="183" t="s">
        <v>455</v>
      </c>
      <c r="G4" s="183" t="s">
        <v>456</v>
      </c>
      <c r="H4" s="183" t="s">
        <v>457</v>
      </c>
      <c r="I4" s="183" t="s">
        <v>458</v>
      </c>
      <c r="J4" s="183" t="s">
        <v>459</v>
      </c>
      <c r="Q4" s="14"/>
    </row>
    <row r="5" spans="1:10" ht="15" customHeight="1">
      <c r="A5" s="5" t="s">
        <v>460</v>
      </c>
      <c r="B5" s="7" t="s">
        <v>452</v>
      </c>
      <c r="C5" s="8" t="s">
        <v>452</v>
      </c>
      <c r="D5" s="180"/>
      <c r="E5" s="184"/>
      <c r="F5" s="183"/>
      <c r="G5" s="183"/>
      <c r="H5" s="180"/>
      <c r="I5" s="180"/>
      <c r="J5" s="180"/>
    </row>
    <row r="6" spans="1:19" s="10" customFormat="1" ht="15" customHeight="1">
      <c r="A6" s="187" t="s">
        <v>119</v>
      </c>
      <c r="B6" s="25" t="s">
        <v>43</v>
      </c>
      <c r="C6" s="13" t="s">
        <v>494</v>
      </c>
      <c r="D6" s="20"/>
      <c r="E6" s="9" t="s">
        <v>465</v>
      </c>
      <c r="F6" s="21">
        <v>14.4</v>
      </c>
      <c r="G6" s="21">
        <v>7.4E-05</v>
      </c>
      <c r="H6" s="22">
        <f aca="true" t="shared" si="0" ref="H6:H37">IF(ISERROR(D6*IF(F6="",1,F6)*G6),0,ROUND(D6*IF(F6="",1,F6)*G6,1))</f>
        <v>0</v>
      </c>
      <c r="I6" s="24">
        <v>25</v>
      </c>
      <c r="J6" s="82">
        <f>IF(ISERROR(H6*I6),0,ROUND(H6*I6,1))</f>
        <v>0</v>
      </c>
      <c r="K6" s="80"/>
      <c r="L6" s="80"/>
      <c r="M6" s="80"/>
      <c r="N6" s="80"/>
      <c r="O6" s="83"/>
      <c r="P6" s="83"/>
      <c r="Q6" s="19" t="s">
        <v>461</v>
      </c>
      <c r="R6" s="18">
        <v>14.4</v>
      </c>
      <c r="S6" s="18">
        <v>7.4E-05</v>
      </c>
    </row>
    <row r="7" spans="1:25" s="10" customFormat="1" ht="15" customHeight="1">
      <c r="A7" s="188"/>
      <c r="B7" s="27" t="s">
        <v>461</v>
      </c>
      <c r="C7" s="13" t="s">
        <v>495</v>
      </c>
      <c r="D7" s="20"/>
      <c r="E7" s="9" t="s">
        <v>465</v>
      </c>
      <c r="F7" s="21">
        <v>30.5</v>
      </c>
      <c r="G7" s="21">
        <v>7.4E-05</v>
      </c>
      <c r="H7" s="22">
        <f t="shared" si="0"/>
        <v>0</v>
      </c>
      <c r="I7" s="24">
        <v>25</v>
      </c>
      <c r="J7" s="82">
        <f aca="true" t="shared" si="1" ref="J7:J59">IF(ISERROR(H7*I7),0,ROUND(H7*I7,1))</f>
        <v>0</v>
      </c>
      <c r="K7" s="80"/>
      <c r="L7" s="80"/>
      <c r="M7" s="80"/>
      <c r="N7" s="80"/>
      <c r="O7" s="83"/>
      <c r="P7" s="83"/>
      <c r="Q7" s="19" t="s">
        <v>461</v>
      </c>
      <c r="R7" s="18">
        <v>30.5</v>
      </c>
      <c r="S7" s="18">
        <v>7.4E-05</v>
      </c>
      <c r="V7" s="10" t="s">
        <v>464</v>
      </c>
      <c r="W7" s="10" t="s">
        <v>465</v>
      </c>
      <c r="X7" s="10">
        <v>29</v>
      </c>
      <c r="Y7" s="10" t="s">
        <v>121</v>
      </c>
    </row>
    <row r="8" spans="1:25" s="10" customFormat="1" ht="15" customHeight="1">
      <c r="A8" s="85" t="s">
        <v>44</v>
      </c>
      <c r="B8" s="26" t="s">
        <v>461</v>
      </c>
      <c r="C8" s="13" t="s">
        <v>496</v>
      </c>
      <c r="D8" s="20"/>
      <c r="E8" s="9" t="s">
        <v>467</v>
      </c>
      <c r="F8" s="21">
        <v>13.9</v>
      </c>
      <c r="G8" s="21">
        <v>3.9E-06</v>
      </c>
      <c r="H8" s="22">
        <f t="shared" si="0"/>
        <v>0</v>
      </c>
      <c r="I8" s="24">
        <v>25</v>
      </c>
      <c r="J8" s="82">
        <f t="shared" si="1"/>
        <v>0</v>
      </c>
      <c r="K8" s="80"/>
      <c r="L8" s="80"/>
      <c r="M8" s="80"/>
      <c r="N8" s="80"/>
      <c r="O8" s="80"/>
      <c r="P8" s="83"/>
      <c r="Q8" s="19" t="s">
        <v>461</v>
      </c>
      <c r="R8" s="18">
        <v>13.9</v>
      </c>
      <c r="S8" s="18">
        <v>3.9E-06</v>
      </c>
      <c r="V8" s="10" t="s">
        <v>499</v>
      </c>
      <c r="W8" s="10" t="s">
        <v>465</v>
      </c>
      <c r="X8" s="10">
        <v>25.7</v>
      </c>
      <c r="Y8" s="10" t="s">
        <v>121</v>
      </c>
    </row>
    <row r="9" spans="1:25" s="10" customFormat="1" ht="15" customHeight="1">
      <c r="A9" s="85"/>
      <c r="B9" s="86" t="s">
        <v>122</v>
      </c>
      <c r="C9" s="75"/>
      <c r="D9" s="20"/>
      <c r="E9" s="9">
        <f aca="true" t="shared" si="2" ref="E9:E59">IF(C9="","",VLOOKUP(C9,$V$7:$X$39,2,FALSE))</f>
      </c>
      <c r="F9" s="21">
        <f>IF(C9="","",VLOOKUP(C9,$V$7:$X$39,3,FALSE))</f>
      </c>
      <c r="G9" s="21">
        <f>IF(C9="","",IF(VLOOKUP(C9,$V$7:$Y$39,4,FALSE)="固体燃料",K9,IF(VLOOKUP(C9,$V$7:$Y$39,4,FALSE)="気体燃料",M9,"")))</f>
      </c>
      <c r="H9" s="22">
        <f t="shared" si="0"/>
        <v>0</v>
      </c>
      <c r="I9" s="24">
        <v>25</v>
      </c>
      <c r="J9" s="82">
        <f t="shared" si="1"/>
        <v>0</v>
      </c>
      <c r="K9" s="87">
        <v>1.2E-05</v>
      </c>
      <c r="L9" s="80"/>
      <c r="M9" s="87">
        <v>6.3E-07</v>
      </c>
      <c r="N9" s="80"/>
      <c r="O9" s="83"/>
      <c r="P9" s="83"/>
      <c r="Q9" s="19"/>
      <c r="R9" s="88">
        <f>IF(C9="","",VLOOKUP(C9,$V$7:$X$39,3,FALSE))</f>
      </c>
      <c r="S9" s="18" t="s">
        <v>45</v>
      </c>
      <c r="V9" s="10" t="s">
        <v>7</v>
      </c>
      <c r="W9" s="10" t="s">
        <v>465</v>
      </c>
      <c r="X9" s="10">
        <v>26.9</v>
      </c>
      <c r="Y9" s="10" t="s">
        <v>121</v>
      </c>
    </row>
    <row r="10" spans="1:25" s="10" customFormat="1" ht="15" customHeight="1">
      <c r="A10" s="85"/>
      <c r="B10" s="89"/>
      <c r="C10" s="75"/>
      <c r="D10" s="20"/>
      <c r="E10" s="9">
        <f t="shared" si="2"/>
      </c>
      <c r="F10" s="21">
        <f aca="true" t="shared" si="3" ref="F10:F56">IF(C10="","",VLOOKUP(C10,$V$7:$X$39,3,FALSE))</f>
      </c>
      <c r="G10" s="21">
        <f>IF(C10="","",IF(VLOOKUP(C10,$V$7:$Y$39,4,FALSE)="固体燃料",K10,IF(VLOOKUP(C10,$V$7:$Y$39,4,FALSE)="気体燃料",M10,"")))</f>
      </c>
      <c r="H10" s="22">
        <f t="shared" si="0"/>
        <v>0</v>
      </c>
      <c r="I10" s="24">
        <v>25</v>
      </c>
      <c r="J10" s="82">
        <f t="shared" si="1"/>
        <v>0</v>
      </c>
      <c r="K10" s="87">
        <v>1.2E-05</v>
      </c>
      <c r="L10" s="80"/>
      <c r="M10" s="87">
        <v>6.3E-07</v>
      </c>
      <c r="N10" s="80"/>
      <c r="O10" s="83"/>
      <c r="P10" s="83"/>
      <c r="Q10" s="19"/>
      <c r="R10" s="88">
        <f aca="true" t="shared" si="4" ref="R10:R46">IF(C10="","",VLOOKUP(C10,$V$7:$X$39,3,FALSE))</f>
      </c>
      <c r="S10" s="18" t="s">
        <v>123</v>
      </c>
      <c r="V10" s="10" t="s">
        <v>466</v>
      </c>
      <c r="W10" s="10" t="s">
        <v>465</v>
      </c>
      <c r="X10" s="10">
        <v>29.4</v>
      </c>
      <c r="Y10" s="10" t="s">
        <v>121</v>
      </c>
    </row>
    <row r="11" spans="1:25" s="10" customFormat="1" ht="15" customHeight="1">
      <c r="A11" s="85"/>
      <c r="B11" s="185" t="s">
        <v>124</v>
      </c>
      <c r="C11" s="75"/>
      <c r="D11" s="20"/>
      <c r="E11" s="9">
        <f t="shared" si="2"/>
      </c>
      <c r="F11" s="21">
        <f t="shared" si="3"/>
      </c>
      <c r="G11" s="21">
        <v>3E-05</v>
      </c>
      <c r="H11" s="22">
        <f t="shared" si="0"/>
        <v>0</v>
      </c>
      <c r="I11" s="24">
        <v>25</v>
      </c>
      <c r="J11" s="82">
        <f t="shared" si="1"/>
        <v>0</v>
      </c>
      <c r="K11" s="80"/>
      <c r="L11" s="80"/>
      <c r="M11" s="80"/>
      <c r="N11" s="80"/>
      <c r="O11" s="83"/>
      <c r="P11" s="83"/>
      <c r="Q11" s="19"/>
      <c r="R11" s="88">
        <f t="shared" si="4"/>
      </c>
      <c r="S11" s="18">
        <v>3E-05</v>
      </c>
      <c r="V11" s="10" t="s">
        <v>475</v>
      </c>
      <c r="W11" s="10" t="s">
        <v>465</v>
      </c>
      <c r="X11" s="10">
        <v>29.9</v>
      </c>
      <c r="Y11" s="10" t="s">
        <v>121</v>
      </c>
    </row>
    <row r="12" spans="1:25" s="10" customFormat="1" ht="15" customHeight="1">
      <c r="A12" s="85"/>
      <c r="B12" s="186"/>
      <c r="C12" s="75"/>
      <c r="D12" s="20"/>
      <c r="E12" s="9">
        <f t="shared" si="2"/>
      </c>
      <c r="F12" s="21">
        <f t="shared" si="3"/>
      </c>
      <c r="G12" s="21">
        <v>3E-05</v>
      </c>
      <c r="H12" s="22">
        <f t="shared" si="0"/>
        <v>0</v>
      </c>
      <c r="I12" s="24">
        <v>25</v>
      </c>
      <c r="J12" s="82">
        <f t="shared" si="1"/>
        <v>0</v>
      </c>
      <c r="K12" s="80"/>
      <c r="L12" s="80"/>
      <c r="M12" s="80"/>
      <c r="N12" s="80"/>
      <c r="O12" s="83"/>
      <c r="P12" s="83"/>
      <c r="Q12" s="19"/>
      <c r="R12" s="88">
        <f t="shared" si="4"/>
      </c>
      <c r="S12" s="18">
        <v>3E-05</v>
      </c>
      <c r="V12" s="10" t="s">
        <v>500</v>
      </c>
      <c r="W12" s="10" t="s">
        <v>465</v>
      </c>
      <c r="X12" s="10">
        <v>23.9</v>
      </c>
      <c r="Y12" s="10" t="s">
        <v>121</v>
      </c>
    </row>
    <row r="13" spans="1:25" s="10" customFormat="1" ht="15" customHeight="1">
      <c r="A13" s="85"/>
      <c r="B13" s="185" t="s">
        <v>46</v>
      </c>
      <c r="C13" s="75"/>
      <c r="D13" s="20"/>
      <c r="E13" s="9">
        <f t="shared" si="2"/>
      </c>
      <c r="F13" s="21">
        <f t="shared" si="3"/>
      </c>
      <c r="G13" s="21">
        <f>IF(C13="","",IF(VLOOKUP(C13,$V$7:$Y$39,4,FALSE)="固体燃料",K13,IF(VLOOKUP(C13,$V$7:$Y$39,4,FALSE)="気体燃料",M13,"")))</f>
      </c>
      <c r="H13" s="22">
        <f t="shared" si="0"/>
        <v>0</v>
      </c>
      <c r="I13" s="24">
        <v>25</v>
      </c>
      <c r="J13" s="82">
        <f t="shared" si="1"/>
        <v>0</v>
      </c>
      <c r="K13" s="87">
        <v>1.2E-05</v>
      </c>
      <c r="L13" s="80"/>
      <c r="M13" s="87">
        <v>6.3E-07</v>
      </c>
      <c r="N13" s="80"/>
      <c r="O13" s="83"/>
      <c r="P13" s="83"/>
      <c r="Q13" s="19"/>
      <c r="R13" s="88">
        <f t="shared" si="4"/>
      </c>
      <c r="S13" s="18" t="s">
        <v>125</v>
      </c>
      <c r="V13" s="10" t="s">
        <v>494</v>
      </c>
      <c r="W13" s="10" t="s">
        <v>465</v>
      </c>
      <c r="X13" s="10">
        <v>14.4</v>
      </c>
      <c r="Y13" s="10" t="s">
        <v>121</v>
      </c>
    </row>
    <row r="14" spans="1:25" s="10" customFormat="1" ht="15" customHeight="1">
      <c r="A14" s="85"/>
      <c r="B14" s="186"/>
      <c r="C14" s="75"/>
      <c r="D14" s="20"/>
      <c r="E14" s="9">
        <f t="shared" si="2"/>
      </c>
      <c r="F14" s="21">
        <f t="shared" si="3"/>
      </c>
      <c r="G14" s="21">
        <f>IF(C14="","",IF(VLOOKUP(C14,$V$7:$Y$39,4,FALSE)="固体燃料",K14,IF(VLOOKUP(C14,$V$7:$Y$39,4,FALSE)="気体燃料",M14,"")))</f>
      </c>
      <c r="H14" s="22">
        <f t="shared" si="0"/>
        <v>0</v>
      </c>
      <c r="I14" s="24">
        <v>25</v>
      </c>
      <c r="J14" s="82">
        <f t="shared" si="1"/>
        <v>0</v>
      </c>
      <c r="K14" s="87">
        <v>1.2E-05</v>
      </c>
      <c r="L14" s="80"/>
      <c r="M14" s="87">
        <v>6.3E-07</v>
      </c>
      <c r="N14" s="80"/>
      <c r="O14" s="83"/>
      <c r="P14" s="83"/>
      <c r="Q14" s="19"/>
      <c r="R14" s="88">
        <f t="shared" si="4"/>
      </c>
      <c r="S14" s="18" t="s">
        <v>126</v>
      </c>
      <c r="V14" s="10" t="s">
        <v>495</v>
      </c>
      <c r="W14" s="10" t="s">
        <v>465</v>
      </c>
      <c r="X14" s="10">
        <v>30.5</v>
      </c>
      <c r="Y14" s="10" t="s">
        <v>121</v>
      </c>
    </row>
    <row r="15" spans="1:25" s="10" customFormat="1" ht="15" customHeight="1">
      <c r="A15" s="85"/>
      <c r="B15" s="86" t="s">
        <v>47</v>
      </c>
      <c r="C15" s="75"/>
      <c r="D15" s="20"/>
      <c r="E15" s="9">
        <f t="shared" si="2"/>
      </c>
      <c r="F15" s="21">
        <f t="shared" si="3"/>
      </c>
      <c r="G15" s="21">
        <f>IF(C15="","",IF(VLOOKUP(C15,$V$7:$Y$39,4,FALSE)="固体燃料",K15,IF(VLOOKUP(C15,$V$7:$Y$39,4,FALSE)="気体燃料",M15,"")))</f>
      </c>
      <c r="H15" s="22">
        <f t="shared" si="0"/>
        <v>0</v>
      </c>
      <c r="I15" s="24">
        <v>25</v>
      </c>
      <c r="J15" s="82">
        <f t="shared" si="1"/>
        <v>0</v>
      </c>
      <c r="K15" s="87">
        <v>1.2E-05</v>
      </c>
      <c r="L15" s="80"/>
      <c r="M15" s="87">
        <v>6.3E-07</v>
      </c>
      <c r="N15" s="80"/>
      <c r="O15" s="83"/>
      <c r="P15" s="83"/>
      <c r="Q15" s="19"/>
      <c r="R15" s="88">
        <f t="shared" si="4"/>
      </c>
      <c r="S15" s="18" t="s">
        <v>127</v>
      </c>
      <c r="V15" s="10" t="s">
        <v>128</v>
      </c>
      <c r="W15" s="10" t="s">
        <v>465</v>
      </c>
      <c r="X15" s="10">
        <v>33.1</v>
      </c>
      <c r="Y15" s="10" t="s">
        <v>121</v>
      </c>
    </row>
    <row r="16" spans="1:25" s="10" customFormat="1" ht="15" customHeight="1">
      <c r="A16" s="85"/>
      <c r="B16" s="89"/>
      <c r="C16" s="75"/>
      <c r="D16" s="20"/>
      <c r="E16" s="9">
        <f t="shared" si="2"/>
      </c>
      <c r="F16" s="21">
        <f t="shared" si="3"/>
      </c>
      <c r="G16" s="21">
        <f>IF(C16="","",IF(VLOOKUP(C16,$V$7:$Y$39,4,FALSE)="固体燃料",K16,IF(VLOOKUP(C16,$V$7:$Y$39,4,FALSE)="気体燃料",M16,"")))</f>
      </c>
      <c r="H16" s="22">
        <f t="shared" si="0"/>
        <v>0</v>
      </c>
      <c r="I16" s="24">
        <v>25</v>
      </c>
      <c r="J16" s="82">
        <f t="shared" si="1"/>
        <v>0</v>
      </c>
      <c r="K16" s="87">
        <v>1.2E-05</v>
      </c>
      <c r="L16" s="80"/>
      <c r="M16" s="87">
        <v>6.3E-07</v>
      </c>
      <c r="N16" s="80"/>
      <c r="O16" s="83"/>
      <c r="P16" s="83"/>
      <c r="Q16" s="19"/>
      <c r="R16" s="88">
        <f t="shared" si="4"/>
      </c>
      <c r="S16" s="18" t="s">
        <v>129</v>
      </c>
      <c r="V16" s="10" t="s">
        <v>48</v>
      </c>
      <c r="W16" s="10" t="s">
        <v>465</v>
      </c>
      <c r="X16" s="10">
        <v>50.8</v>
      </c>
      <c r="Y16" s="10" t="s">
        <v>130</v>
      </c>
    </row>
    <row r="17" spans="1:25" s="10" customFormat="1" ht="15" customHeight="1">
      <c r="A17" s="85"/>
      <c r="B17" s="86" t="s">
        <v>131</v>
      </c>
      <c r="C17" s="75"/>
      <c r="D17" s="20"/>
      <c r="E17" s="9">
        <f t="shared" si="2"/>
      </c>
      <c r="F17" s="21">
        <f t="shared" si="3"/>
      </c>
      <c r="G17" s="21">
        <v>1.6E-07</v>
      </c>
      <c r="H17" s="22">
        <f t="shared" si="0"/>
        <v>0</v>
      </c>
      <c r="I17" s="24">
        <v>25</v>
      </c>
      <c r="J17" s="82">
        <f t="shared" si="1"/>
        <v>0</v>
      </c>
      <c r="K17" s="80"/>
      <c r="L17" s="80"/>
      <c r="M17" s="80"/>
      <c r="N17" s="80"/>
      <c r="O17" s="83"/>
      <c r="P17" s="83"/>
      <c r="Q17" s="19"/>
      <c r="R17" s="88">
        <f t="shared" si="4"/>
      </c>
      <c r="S17" s="18">
        <v>1.6E-07</v>
      </c>
      <c r="V17" s="10" t="s">
        <v>492</v>
      </c>
      <c r="W17" s="10" t="s">
        <v>49</v>
      </c>
      <c r="X17" s="10">
        <v>44.9</v>
      </c>
      <c r="Y17" s="10" t="s">
        <v>130</v>
      </c>
    </row>
    <row r="18" spans="1:25" s="10" customFormat="1" ht="15" customHeight="1">
      <c r="A18" s="85"/>
      <c r="B18" s="89"/>
      <c r="C18" s="75"/>
      <c r="D18" s="20"/>
      <c r="E18" s="9">
        <f t="shared" si="2"/>
      </c>
      <c r="F18" s="21">
        <f t="shared" si="3"/>
      </c>
      <c r="G18" s="21">
        <v>1.6E-07</v>
      </c>
      <c r="H18" s="22">
        <f t="shared" si="0"/>
        <v>0</v>
      </c>
      <c r="I18" s="24">
        <v>25</v>
      </c>
      <c r="J18" s="82">
        <f t="shared" si="1"/>
        <v>0</v>
      </c>
      <c r="K18" s="80"/>
      <c r="L18" s="80"/>
      <c r="M18" s="80"/>
      <c r="N18" s="80"/>
      <c r="O18" s="83"/>
      <c r="P18" s="83"/>
      <c r="Q18" s="19"/>
      <c r="R18" s="88">
        <f t="shared" si="4"/>
      </c>
      <c r="S18" s="18">
        <v>1.6E-07</v>
      </c>
      <c r="V18" s="10" t="s">
        <v>477</v>
      </c>
      <c r="W18" s="10" t="s">
        <v>465</v>
      </c>
      <c r="X18" s="10">
        <v>54.6</v>
      </c>
      <c r="Y18" s="10" t="s">
        <v>130</v>
      </c>
    </row>
    <row r="19" spans="1:25" s="10" customFormat="1" ht="15" customHeight="1">
      <c r="A19" s="85"/>
      <c r="B19" s="185" t="s">
        <v>50</v>
      </c>
      <c r="C19" s="75"/>
      <c r="D19" s="20"/>
      <c r="E19" s="9">
        <f t="shared" si="2"/>
      </c>
      <c r="F19" s="21">
        <f t="shared" si="3"/>
      </c>
      <c r="G19" s="21">
        <f aca="true" t="shared" si="5" ref="G19:G32">IF(C19="","",IF(VLOOKUP(C19,$V$7:$Y$39,4,FALSE)="固体燃料",K19,IF(VLOOKUP(C19,$V$7:$Y$39,4,FALSE)="気体燃料",M19,"")))</f>
      </c>
      <c r="H19" s="22">
        <f t="shared" si="0"/>
        <v>0</v>
      </c>
      <c r="I19" s="24">
        <v>25</v>
      </c>
      <c r="J19" s="82">
        <f t="shared" si="1"/>
        <v>0</v>
      </c>
      <c r="K19" s="87">
        <v>1.2E-05</v>
      </c>
      <c r="L19" s="80"/>
      <c r="M19" s="87">
        <v>6.3E-07</v>
      </c>
      <c r="N19" s="80"/>
      <c r="O19" s="83"/>
      <c r="P19" s="83"/>
      <c r="Q19" s="19"/>
      <c r="R19" s="88">
        <f t="shared" si="4"/>
      </c>
      <c r="S19" s="18" t="s">
        <v>132</v>
      </c>
      <c r="V19" s="10" t="s">
        <v>51</v>
      </c>
      <c r="W19" s="10" t="s">
        <v>49</v>
      </c>
      <c r="X19" s="10">
        <v>43.5</v>
      </c>
      <c r="Y19" s="10" t="s">
        <v>130</v>
      </c>
    </row>
    <row r="20" spans="1:25" s="10" customFormat="1" ht="15" customHeight="1">
      <c r="A20" s="85"/>
      <c r="B20" s="186"/>
      <c r="C20" s="75"/>
      <c r="D20" s="20"/>
      <c r="E20" s="9">
        <f t="shared" si="2"/>
      </c>
      <c r="F20" s="21">
        <f t="shared" si="3"/>
      </c>
      <c r="G20" s="21">
        <f t="shared" si="5"/>
      </c>
      <c r="H20" s="22">
        <f t="shared" si="0"/>
        <v>0</v>
      </c>
      <c r="I20" s="24">
        <v>25</v>
      </c>
      <c r="J20" s="82">
        <f t="shared" si="1"/>
        <v>0</v>
      </c>
      <c r="K20" s="87">
        <v>1.2E-05</v>
      </c>
      <c r="L20" s="80"/>
      <c r="M20" s="87">
        <v>6.3E-07</v>
      </c>
      <c r="N20" s="80"/>
      <c r="O20" s="83"/>
      <c r="P20" s="83"/>
      <c r="Q20" s="19"/>
      <c r="R20" s="88">
        <f t="shared" si="4"/>
      </c>
      <c r="S20" s="18" t="s">
        <v>133</v>
      </c>
      <c r="V20" s="10" t="s">
        <v>480</v>
      </c>
      <c r="W20" s="10" t="s">
        <v>49</v>
      </c>
      <c r="X20" s="10">
        <v>21.1</v>
      </c>
      <c r="Y20" s="10" t="s">
        <v>130</v>
      </c>
    </row>
    <row r="21" spans="1:25" s="10" customFormat="1" ht="15" customHeight="1">
      <c r="A21" s="85"/>
      <c r="B21" s="185" t="s">
        <v>52</v>
      </c>
      <c r="C21" s="75"/>
      <c r="D21" s="20"/>
      <c r="E21" s="9">
        <f t="shared" si="2"/>
      </c>
      <c r="F21" s="21">
        <f t="shared" si="3"/>
      </c>
      <c r="G21" s="21">
        <f t="shared" si="5"/>
      </c>
      <c r="H21" s="22">
        <f t="shared" si="0"/>
        <v>0</v>
      </c>
      <c r="I21" s="24">
        <v>25</v>
      </c>
      <c r="J21" s="82">
        <f t="shared" si="1"/>
        <v>0</v>
      </c>
      <c r="K21" s="87">
        <v>1.2E-05</v>
      </c>
      <c r="L21" s="80"/>
      <c r="M21" s="87">
        <v>6.3E-07</v>
      </c>
      <c r="N21" s="80"/>
      <c r="O21" s="83"/>
      <c r="P21" s="83"/>
      <c r="Q21" s="19"/>
      <c r="R21" s="88">
        <f t="shared" si="4"/>
      </c>
      <c r="S21" s="18" t="s">
        <v>134</v>
      </c>
      <c r="V21" s="10" t="s">
        <v>481</v>
      </c>
      <c r="W21" s="10" t="s">
        <v>49</v>
      </c>
      <c r="X21" s="10">
        <v>3.41</v>
      </c>
      <c r="Y21" s="10" t="s">
        <v>130</v>
      </c>
    </row>
    <row r="22" spans="1:25" s="10" customFormat="1" ht="15" customHeight="1">
      <c r="A22" s="85"/>
      <c r="B22" s="186"/>
      <c r="C22" s="75"/>
      <c r="D22" s="20"/>
      <c r="E22" s="9">
        <f t="shared" si="2"/>
      </c>
      <c r="F22" s="21">
        <f t="shared" si="3"/>
      </c>
      <c r="G22" s="21">
        <f t="shared" si="5"/>
      </c>
      <c r="H22" s="22">
        <f t="shared" si="0"/>
        <v>0</v>
      </c>
      <c r="I22" s="24">
        <v>25</v>
      </c>
      <c r="J22" s="82">
        <f t="shared" si="1"/>
        <v>0</v>
      </c>
      <c r="K22" s="87">
        <v>1.2E-05</v>
      </c>
      <c r="L22" s="80"/>
      <c r="M22" s="87">
        <v>6.3E-07</v>
      </c>
      <c r="N22" s="80"/>
      <c r="O22" s="83"/>
      <c r="P22" s="83"/>
      <c r="Q22" s="19"/>
      <c r="R22" s="88">
        <f t="shared" si="4"/>
      </c>
      <c r="S22" s="18" t="s">
        <v>135</v>
      </c>
      <c r="V22" s="10" t="s">
        <v>482</v>
      </c>
      <c r="W22" s="10" t="s">
        <v>49</v>
      </c>
      <c r="X22" s="10">
        <v>8.41</v>
      </c>
      <c r="Y22" s="10" t="s">
        <v>130</v>
      </c>
    </row>
    <row r="23" spans="1:25" s="10" customFormat="1" ht="15" customHeight="1">
      <c r="A23" s="85"/>
      <c r="B23" s="86" t="s">
        <v>53</v>
      </c>
      <c r="C23" s="75"/>
      <c r="D23" s="20"/>
      <c r="E23" s="9">
        <f t="shared" si="2"/>
      </c>
      <c r="F23" s="21">
        <f t="shared" si="3"/>
      </c>
      <c r="G23" s="21">
        <f t="shared" si="5"/>
      </c>
      <c r="H23" s="22">
        <f t="shared" si="0"/>
        <v>0</v>
      </c>
      <c r="I23" s="24">
        <v>25</v>
      </c>
      <c r="J23" s="82">
        <f t="shared" si="1"/>
        <v>0</v>
      </c>
      <c r="K23" s="87">
        <v>1.2E-05</v>
      </c>
      <c r="L23" s="80"/>
      <c r="M23" s="87">
        <v>6.3E-07</v>
      </c>
      <c r="N23" s="80"/>
      <c r="O23" s="83"/>
      <c r="P23" s="83"/>
      <c r="Q23" s="19"/>
      <c r="R23" s="88">
        <f t="shared" si="4"/>
      </c>
      <c r="S23" s="18" t="s">
        <v>136</v>
      </c>
      <c r="V23" s="10" t="s">
        <v>54</v>
      </c>
      <c r="W23" s="10" t="s">
        <v>49</v>
      </c>
      <c r="X23" s="10">
        <v>45</v>
      </c>
      <c r="Y23" s="10" t="s">
        <v>130</v>
      </c>
    </row>
    <row r="24" spans="1:25" s="10" customFormat="1" ht="15" customHeight="1">
      <c r="A24" s="85"/>
      <c r="B24" s="89"/>
      <c r="C24" s="75"/>
      <c r="D24" s="20"/>
      <c r="E24" s="9">
        <f t="shared" si="2"/>
      </c>
      <c r="F24" s="21">
        <f t="shared" si="3"/>
      </c>
      <c r="G24" s="21">
        <f t="shared" si="5"/>
      </c>
      <c r="H24" s="22">
        <f t="shared" si="0"/>
        <v>0</v>
      </c>
      <c r="I24" s="24">
        <v>25</v>
      </c>
      <c r="J24" s="82">
        <f t="shared" si="1"/>
        <v>0</v>
      </c>
      <c r="K24" s="87">
        <v>1.2E-05</v>
      </c>
      <c r="L24" s="80"/>
      <c r="M24" s="87">
        <v>6.3E-07</v>
      </c>
      <c r="N24" s="80"/>
      <c r="O24" s="83"/>
      <c r="P24" s="83"/>
      <c r="Q24" s="19"/>
      <c r="R24" s="88">
        <f t="shared" si="4"/>
      </c>
      <c r="S24" s="18" t="s">
        <v>138</v>
      </c>
      <c r="V24" s="10" t="s">
        <v>139</v>
      </c>
      <c r="W24" s="10" t="s">
        <v>49</v>
      </c>
      <c r="X24" s="10">
        <v>28.5</v>
      </c>
      <c r="Y24" s="10" t="s">
        <v>130</v>
      </c>
    </row>
    <row r="25" spans="1:19" s="10" customFormat="1" ht="15" customHeight="1">
      <c r="A25" s="85"/>
      <c r="B25" s="86" t="s">
        <v>55</v>
      </c>
      <c r="C25" s="75"/>
      <c r="D25" s="20"/>
      <c r="E25" s="9">
        <f t="shared" si="2"/>
      </c>
      <c r="F25" s="21">
        <f t="shared" si="3"/>
      </c>
      <c r="G25" s="21">
        <f t="shared" si="5"/>
      </c>
      <c r="H25" s="22">
        <f t="shared" si="0"/>
        <v>0</v>
      </c>
      <c r="I25" s="24">
        <v>25</v>
      </c>
      <c r="J25" s="82">
        <f t="shared" si="1"/>
        <v>0</v>
      </c>
      <c r="K25" s="87">
        <v>1.2E-05</v>
      </c>
      <c r="L25" s="80"/>
      <c r="M25" s="87">
        <v>6.3E-07</v>
      </c>
      <c r="N25" s="80"/>
      <c r="O25" s="83"/>
      <c r="P25" s="83"/>
      <c r="Q25" s="19"/>
      <c r="R25" s="88">
        <f t="shared" si="4"/>
      </c>
      <c r="S25" s="18" t="s">
        <v>140</v>
      </c>
    </row>
    <row r="26" spans="1:25" s="10" customFormat="1" ht="15" customHeight="1">
      <c r="A26" s="85"/>
      <c r="B26" s="89"/>
      <c r="C26" s="75"/>
      <c r="D26" s="20"/>
      <c r="E26" s="9">
        <f t="shared" si="2"/>
      </c>
      <c r="F26" s="21">
        <f t="shared" si="3"/>
      </c>
      <c r="G26" s="21">
        <f t="shared" si="5"/>
      </c>
      <c r="H26" s="22">
        <f t="shared" si="0"/>
        <v>0</v>
      </c>
      <c r="I26" s="24">
        <v>25</v>
      </c>
      <c r="J26" s="82">
        <f t="shared" si="1"/>
        <v>0</v>
      </c>
      <c r="K26" s="87">
        <v>1.2E-05</v>
      </c>
      <c r="L26" s="80"/>
      <c r="M26" s="87">
        <v>6.3E-07</v>
      </c>
      <c r="N26" s="80"/>
      <c r="O26" s="83"/>
      <c r="P26" s="83"/>
      <c r="Q26" s="19"/>
      <c r="R26" s="88">
        <f t="shared" si="4"/>
      </c>
      <c r="S26" s="18" t="s">
        <v>141</v>
      </c>
      <c r="V26" s="10" t="s">
        <v>9</v>
      </c>
      <c r="W26" s="10" t="s">
        <v>465</v>
      </c>
      <c r="X26" s="10">
        <v>37.3</v>
      </c>
      <c r="Y26" s="10" t="s">
        <v>142</v>
      </c>
    </row>
    <row r="27" spans="1:25" s="10" customFormat="1" ht="15" customHeight="1">
      <c r="A27" s="85"/>
      <c r="B27" s="86" t="s">
        <v>56</v>
      </c>
      <c r="C27" s="75"/>
      <c r="D27" s="20"/>
      <c r="E27" s="9">
        <f t="shared" si="2"/>
      </c>
      <c r="F27" s="21">
        <f t="shared" si="3"/>
      </c>
      <c r="G27" s="21">
        <f t="shared" si="5"/>
      </c>
      <c r="H27" s="22">
        <f t="shared" si="0"/>
        <v>0</v>
      </c>
      <c r="I27" s="24">
        <v>25</v>
      </c>
      <c r="J27" s="82">
        <f>IF(ISERROR(H27*I27),0,ROUND(H27*I27,1))</f>
        <v>0</v>
      </c>
      <c r="K27" s="87">
        <v>1.2E-05</v>
      </c>
      <c r="L27" s="80"/>
      <c r="M27" s="87">
        <v>6.3E-07</v>
      </c>
      <c r="N27" s="80"/>
      <c r="O27" s="83"/>
      <c r="P27" s="83"/>
      <c r="Q27" s="19"/>
      <c r="R27" s="88">
        <f t="shared" si="4"/>
      </c>
      <c r="S27" s="18" t="s">
        <v>143</v>
      </c>
      <c r="V27" s="10" t="s">
        <v>5</v>
      </c>
      <c r="W27" s="10" t="s">
        <v>465</v>
      </c>
      <c r="X27" s="10">
        <v>40.9</v>
      </c>
      <c r="Y27" s="10" t="s">
        <v>142</v>
      </c>
    </row>
    <row r="28" spans="1:25" s="10" customFormat="1" ht="15" customHeight="1">
      <c r="A28" s="85"/>
      <c r="B28" s="89"/>
      <c r="C28" s="75"/>
      <c r="D28" s="20"/>
      <c r="E28" s="9">
        <f t="shared" si="2"/>
      </c>
      <c r="F28" s="21">
        <f t="shared" si="3"/>
      </c>
      <c r="G28" s="21">
        <f t="shared" si="5"/>
      </c>
      <c r="H28" s="22">
        <f t="shared" si="0"/>
        <v>0</v>
      </c>
      <c r="I28" s="24">
        <v>25</v>
      </c>
      <c r="J28" s="82">
        <f t="shared" si="1"/>
        <v>0</v>
      </c>
      <c r="K28" s="87">
        <v>1.2E-05</v>
      </c>
      <c r="L28" s="80"/>
      <c r="M28" s="87">
        <v>6.3E-07</v>
      </c>
      <c r="N28" s="80"/>
      <c r="O28" s="83"/>
      <c r="P28" s="83"/>
      <c r="Q28" s="19"/>
      <c r="R28" s="88">
        <f t="shared" si="4"/>
      </c>
      <c r="S28" s="18" t="s">
        <v>144</v>
      </c>
      <c r="V28" s="10" t="s">
        <v>145</v>
      </c>
      <c r="W28" s="10" t="s">
        <v>467</v>
      </c>
      <c r="X28" s="10">
        <v>35.3</v>
      </c>
      <c r="Y28" s="10" t="s">
        <v>142</v>
      </c>
    </row>
    <row r="29" spans="1:25" s="10" customFormat="1" ht="21" customHeight="1">
      <c r="A29" s="85"/>
      <c r="B29" s="185" t="s">
        <v>57</v>
      </c>
      <c r="C29" s="75"/>
      <c r="D29" s="20"/>
      <c r="E29" s="9">
        <f t="shared" si="2"/>
      </c>
      <c r="F29" s="21">
        <f t="shared" si="3"/>
      </c>
      <c r="G29" s="21">
        <f t="shared" si="5"/>
      </c>
      <c r="H29" s="22">
        <f t="shared" si="0"/>
        <v>0</v>
      </c>
      <c r="I29" s="24">
        <v>25</v>
      </c>
      <c r="J29" s="82">
        <f t="shared" si="1"/>
        <v>0</v>
      </c>
      <c r="K29" s="87">
        <v>1.2E-05</v>
      </c>
      <c r="L29" s="80"/>
      <c r="M29" s="87">
        <v>6.3E-07</v>
      </c>
      <c r="N29" s="80"/>
      <c r="O29" s="83"/>
      <c r="P29" s="83"/>
      <c r="Q29" s="19"/>
      <c r="R29" s="88">
        <f t="shared" si="4"/>
      </c>
      <c r="S29" s="18" t="s">
        <v>146</v>
      </c>
      <c r="V29" s="10" t="s">
        <v>58</v>
      </c>
      <c r="W29" s="10" t="s">
        <v>467</v>
      </c>
      <c r="X29" s="10">
        <v>38.2</v>
      </c>
      <c r="Y29" s="10" t="s">
        <v>142</v>
      </c>
    </row>
    <row r="30" spans="1:25" s="10" customFormat="1" ht="21" customHeight="1">
      <c r="A30" s="85"/>
      <c r="B30" s="186"/>
      <c r="C30" s="75"/>
      <c r="D30" s="20"/>
      <c r="E30" s="9">
        <f t="shared" si="2"/>
      </c>
      <c r="F30" s="21">
        <f t="shared" si="3"/>
      </c>
      <c r="G30" s="21">
        <f t="shared" si="5"/>
      </c>
      <c r="H30" s="22">
        <f t="shared" si="0"/>
        <v>0</v>
      </c>
      <c r="I30" s="24">
        <v>25</v>
      </c>
      <c r="J30" s="82">
        <f t="shared" si="1"/>
        <v>0</v>
      </c>
      <c r="K30" s="87">
        <v>1.2E-05</v>
      </c>
      <c r="L30" s="80"/>
      <c r="M30" s="87">
        <v>6.3E-07</v>
      </c>
      <c r="N30" s="80"/>
      <c r="O30" s="83"/>
      <c r="P30" s="83"/>
      <c r="Q30" s="19"/>
      <c r="R30" s="88">
        <f t="shared" si="4"/>
      </c>
      <c r="S30" s="18" t="s">
        <v>147</v>
      </c>
      <c r="V30" s="10" t="s">
        <v>468</v>
      </c>
      <c r="W30" s="10" t="s">
        <v>467</v>
      </c>
      <c r="X30" s="10">
        <v>34.6</v>
      </c>
      <c r="Y30" s="10" t="s">
        <v>142</v>
      </c>
    </row>
    <row r="31" spans="1:25" s="10" customFormat="1" ht="21" customHeight="1">
      <c r="A31" s="85"/>
      <c r="B31" s="185" t="s">
        <v>59</v>
      </c>
      <c r="C31" s="75"/>
      <c r="D31" s="20"/>
      <c r="E31" s="9">
        <f t="shared" si="2"/>
      </c>
      <c r="F31" s="21">
        <f t="shared" si="3"/>
      </c>
      <c r="G31" s="21">
        <f t="shared" si="5"/>
      </c>
      <c r="H31" s="22">
        <f t="shared" si="0"/>
        <v>0</v>
      </c>
      <c r="I31" s="24">
        <v>25</v>
      </c>
      <c r="J31" s="82">
        <f t="shared" si="1"/>
        <v>0</v>
      </c>
      <c r="K31" s="87">
        <v>1.2E-05</v>
      </c>
      <c r="L31" s="80"/>
      <c r="M31" s="87">
        <v>6.3E-07</v>
      </c>
      <c r="N31" s="80"/>
      <c r="O31" s="83"/>
      <c r="P31" s="83"/>
      <c r="Q31" s="19"/>
      <c r="R31" s="88">
        <f t="shared" si="4"/>
      </c>
      <c r="S31" s="18" t="s">
        <v>148</v>
      </c>
      <c r="V31" s="10" t="s">
        <v>469</v>
      </c>
      <c r="W31" s="10" t="s">
        <v>467</v>
      </c>
      <c r="X31" s="10">
        <v>33.6</v>
      </c>
      <c r="Y31" s="10" t="s">
        <v>142</v>
      </c>
    </row>
    <row r="32" spans="1:25" s="10" customFormat="1" ht="21" customHeight="1">
      <c r="A32" s="85"/>
      <c r="B32" s="186"/>
      <c r="C32" s="75"/>
      <c r="D32" s="20"/>
      <c r="E32" s="9">
        <f t="shared" si="2"/>
      </c>
      <c r="F32" s="21">
        <f t="shared" si="3"/>
      </c>
      <c r="G32" s="21">
        <f t="shared" si="5"/>
      </c>
      <c r="H32" s="22">
        <f t="shared" si="0"/>
        <v>0</v>
      </c>
      <c r="I32" s="24">
        <v>25</v>
      </c>
      <c r="J32" s="82">
        <f t="shared" si="1"/>
        <v>0</v>
      </c>
      <c r="K32" s="87">
        <v>1.2E-05</v>
      </c>
      <c r="L32" s="80"/>
      <c r="M32" s="87">
        <v>6.3E-07</v>
      </c>
      <c r="N32" s="80"/>
      <c r="O32" s="83"/>
      <c r="P32" s="83"/>
      <c r="Q32" s="19"/>
      <c r="R32" s="88">
        <f t="shared" si="4"/>
      </c>
      <c r="S32" s="18" t="s">
        <v>149</v>
      </c>
      <c r="V32" s="10" t="s">
        <v>470</v>
      </c>
      <c r="W32" s="10" t="s">
        <v>467</v>
      </c>
      <c r="X32" s="10">
        <v>36.7</v>
      </c>
      <c r="Y32" s="10" t="s">
        <v>142</v>
      </c>
    </row>
    <row r="33" spans="1:25" s="10" customFormat="1" ht="15" customHeight="1">
      <c r="A33" s="85"/>
      <c r="B33" s="86" t="s">
        <v>150</v>
      </c>
      <c r="C33" s="75"/>
      <c r="D33" s="20"/>
      <c r="E33" s="9">
        <f t="shared" si="2"/>
      </c>
      <c r="F33" s="21">
        <f t="shared" si="3"/>
      </c>
      <c r="G33" s="21">
        <v>2.7E-05</v>
      </c>
      <c r="H33" s="22">
        <f t="shared" si="0"/>
        <v>0</v>
      </c>
      <c r="I33" s="24">
        <v>25</v>
      </c>
      <c r="J33" s="82">
        <f t="shared" si="1"/>
        <v>0</v>
      </c>
      <c r="K33" s="80"/>
      <c r="L33" s="80"/>
      <c r="M33" s="80"/>
      <c r="N33" s="80"/>
      <c r="O33" s="83"/>
      <c r="P33" s="83"/>
      <c r="Q33" s="19"/>
      <c r="R33" s="88">
        <f t="shared" si="4"/>
      </c>
      <c r="S33" s="18">
        <v>2.7E-05</v>
      </c>
      <c r="V33" s="10" t="s">
        <v>471</v>
      </c>
      <c r="W33" s="10" t="s">
        <v>467</v>
      </c>
      <c r="X33" s="10">
        <v>36.7</v>
      </c>
      <c r="Y33" s="10" t="s">
        <v>142</v>
      </c>
    </row>
    <row r="34" spans="1:25" s="10" customFormat="1" ht="15" customHeight="1">
      <c r="A34" s="85"/>
      <c r="B34" s="89"/>
      <c r="C34" s="75"/>
      <c r="D34" s="20"/>
      <c r="E34" s="9">
        <f t="shared" si="2"/>
      </c>
      <c r="F34" s="21">
        <f t="shared" si="3"/>
      </c>
      <c r="G34" s="21">
        <v>2.7E-05</v>
      </c>
      <c r="H34" s="22">
        <f t="shared" si="0"/>
        <v>0</v>
      </c>
      <c r="I34" s="24">
        <v>25</v>
      </c>
      <c r="J34" s="82">
        <f t="shared" si="1"/>
        <v>0</v>
      </c>
      <c r="K34" s="80"/>
      <c r="L34" s="80"/>
      <c r="M34" s="80"/>
      <c r="N34" s="80"/>
      <c r="O34" s="83"/>
      <c r="P34" s="83"/>
      <c r="Q34" s="19"/>
      <c r="R34" s="88">
        <f t="shared" si="4"/>
      </c>
      <c r="S34" s="18">
        <v>2.7E-05</v>
      </c>
      <c r="V34" s="10" t="s">
        <v>472</v>
      </c>
      <c r="W34" s="10" t="s">
        <v>467</v>
      </c>
      <c r="X34" s="10">
        <v>37.7</v>
      </c>
      <c r="Y34" s="10" t="s">
        <v>142</v>
      </c>
    </row>
    <row r="35" spans="1:25" s="10" customFormat="1" ht="15" customHeight="1">
      <c r="A35" s="85"/>
      <c r="B35" s="86" t="s">
        <v>151</v>
      </c>
      <c r="C35" s="75"/>
      <c r="D35" s="20"/>
      <c r="E35" s="9">
        <f t="shared" si="2"/>
      </c>
      <c r="F35" s="21">
        <f t="shared" si="3"/>
      </c>
      <c r="G35" s="21">
        <v>2.7E-05</v>
      </c>
      <c r="H35" s="22">
        <f t="shared" si="0"/>
        <v>0</v>
      </c>
      <c r="I35" s="24">
        <v>25</v>
      </c>
      <c r="J35" s="82">
        <f t="shared" si="1"/>
        <v>0</v>
      </c>
      <c r="K35" s="80"/>
      <c r="L35" s="80"/>
      <c r="M35" s="80"/>
      <c r="N35" s="80"/>
      <c r="O35" s="83"/>
      <c r="P35" s="83"/>
      <c r="Q35" s="19"/>
      <c r="R35" s="88">
        <f t="shared" si="4"/>
      </c>
      <c r="S35" s="18">
        <v>2.7E-05</v>
      </c>
      <c r="V35" s="10" t="s">
        <v>152</v>
      </c>
      <c r="W35" s="10" t="s">
        <v>467</v>
      </c>
      <c r="X35" s="10">
        <v>39.1</v>
      </c>
      <c r="Y35" s="10" t="s">
        <v>142</v>
      </c>
    </row>
    <row r="36" spans="1:25" s="10" customFormat="1" ht="15" customHeight="1">
      <c r="A36" s="85"/>
      <c r="B36" s="89"/>
      <c r="C36" s="75"/>
      <c r="D36" s="20"/>
      <c r="E36" s="9">
        <f t="shared" si="2"/>
      </c>
      <c r="F36" s="21">
        <f t="shared" si="3"/>
      </c>
      <c r="G36" s="21">
        <v>2.7E-05</v>
      </c>
      <c r="H36" s="22">
        <f t="shared" si="0"/>
        <v>0</v>
      </c>
      <c r="I36" s="24">
        <v>25</v>
      </c>
      <c r="J36" s="82">
        <f t="shared" si="1"/>
        <v>0</v>
      </c>
      <c r="K36" s="80"/>
      <c r="L36" s="80"/>
      <c r="M36" s="80"/>
      <c r="N36" s="80"/>
      <c r="O36" s="83"/>
      <c r="P36" s="83"/>
      <c r="Q36" s="19"/>
      <c r="R36" s="88">
        <f t="shared" si="4"/>
      </c>
      <c r="S36" s="18">
        <v>2.7E-05</v>
      </c>
      <c r="V36" s="10" t="s">
        <v>153</v>
      </c>
      <c r="W36" s="10" t="s">
        <v>467</v>
      </c>
      <c r="X36" s="10">
        <v>41.9</v>
      </c>
      <c r="Y36" s="10" t="s">
        <v>142</v>
      </c>
    </row>
    <row r="37" spans="1:25" s="10" customFormat="1" ht="15" customHeight="1">
      <c r="A37" s="85"/>
      <c r="B37" s="86" t="s">
        <v>154</v>
      </c>
      <c r="C37" s="75"/>
      <c r="D37" s="20"/>
      <c r="E37" s="9">
        <f t="shared" si="2"/>
      </c>
      <c r="F37" s="21">
        <f t="shared" si="3"/>
      </c>
      <c r="G37" s="21">
        <v>2.7E-05</v>
      </c>
      <c r="H37" s="22">
        <f t="shared" si="0"/>
        <v>0</v>
      </c>
      <c r="I37" s="24">
        <v>25</v>
      </c>
      <c r="J37" s="82">
        <f t="shared" si="1"/>
        <v>0</v>
      </c>
      <c r="K37" s="80"/>
      <c r="L37" s="80"/>
      <c r="M37" s="80"/>
      <c r="N37" s="80"/>
      <c r="O37" s="83"/>
      <c r="P37" s="83"/>
      <c r="Q37" s="19"/>
      <c r="R37" s="88">
        <f t="shared" si="4"/>
      </c>
      <c r="S37" s="18">
        <v>2.7E-05</v>
      </c>
      <c r="V37" s="10" t="s">
        <v>474</v>
      </c>
      <c r="W37" s="10" t="s">
        <v>467</v>
      </c>
      <c r="X37" s="10">
        <v>40.2</v>
      </c>
      <c r="Y37" s="10" t="s">
        <v>142</v>
      </c>
    </row>
    <row r="38" spans="1:25" s="10" customFormat="1" ht="15" customHeight="1">
      <c r="A38" s="85"/>
      <c r="B38" s="89"/>
      <c r="C38" s="75"/>
      <c r="D38" s="20"/>
      <c r="E38" s="9">
        <f t="shared" si="2"/>
      </c>
      <c r="F38" s="21">
        <f t="shared" si="3"/>
      </c>
      <c r="G38" s="21">
        <v>2.7E-05</v>
      </c>
      <c r="H38" s="22">
        <f aca="true" t="shared" si="6" ref="H38:H59">IF(ISERROR(D38*IF(F38="",1,F38)*G38),0,ROUND(D38*IF(F38="",1,F38)*G38,1))</f>
        <v>0</v>
      </c>
      <c r="I38" s="24">
        <v>25</v>
      </c>
      <c r="J38" s="82">
        <f t="shared" si="1"/>
        <v>0</v>
      </c>
      <c r="K38" s="80"/>
      <c r="L38" s="80"/>
      <c r="M38" s="80"/>
      <c r="N38" s="80"/>
      <c r="O38" s="83"/>
      <c r="P38" s="83"/>
      <c r="Q38" s="19"/>
      <c r="R38" s="88">
        <f t="shared" si="4"/>
      </c>
      <c r="S38" s="18">
        <v>2.7E-05</v>
      </c>
      <c r="V38" s="10" t="s">
        <v>155</v>
      </c>
      <c r="W38" s="10" t="s">
        <v>467</v>
      </c>
      <c r="X38" s="10">
        <v>37.9</v>
      </c>
      <c r="Y38" s="10" t="s">
        <v>142</v>
      </c>
    </row>
    <row r="39" spans="1:19" s="10" customFormat="1" ht="15" customHeight="1">
      <c r="A39" s="85"/>
      <c r="B39" s="86" t="s">
        <v>156</v>
      </c>
      <c r="C39" s="75"/>
      <c r="D39" s="20"/>
      <c r="E39" s="9">
        <f t="shared" si="2"/>
      </c>
      <c r="F39" s="21">
        <f t="shared" si="3"/>
      </c>
      <c r="G39" s="21">
        <v>2.7E-05</v>
      </c>
      <c r="H39" s="22">
        <f t="shared" si="6"/>
        <v>0</v>
      </c>
      <c r="I39" s="24">
        <v>25</v>
      </c>
      <c r="J39" s="82">
        <f t="shared" si="1"/>
        <v>0</v>
      </c>
      <c r="K39" s="80"/>
      <c r="L39" s="80"/>
      <c r="M39" s="80"/>
      <c r="N39" s="80"/>
      <c r="O39" s="83"/>
      <c r="P39" s="83"/>
      <c r="Q39" s="19"/>
      <c r="R39" s="88">
        <f t="shared" si="4"/>
      </c>
      <c r="S39" s="18">
        <v>2.7E-05</v>
      </c>
    </row>
    <row r="40" spans="1:19" s="10" customFormat="1" ht="15" customHeight="1">
      <c r="A40" s="85"/>
      <c r="B40" s="89"/>
      <c r="C40" s="75"/>
      <c r="D40" s="20"/>
      <c r="E40" s="9">
        <f t="shared" si="2"/>
      </c>
      <c r="F40" s="21">
        <f t="shared" si="3"/>
      </c>
      <c r="G40" s="21">
        <v>2.7E-05</v>
      </c>
      <c r="H40" s="22">
        <f t="shared" si="6"/>
        <v>0</v>
      </c>
      <c r="I40" s="24">
        <v>25</v>
      </c>
      <c r="J40" s="82">
        <f t="shared" si="1"/>
        <v>0</v>
      </c>
      <c r="K40" s="80"/>
      <c r="L40" s="80"/>
      <c r="M40" s="80"/>
      <c r="N40" s="80"/>
      <c r="O40" s="83"/>
      <c r="P40" s="83"/>
      <c r="Q40" s="19"/>
      <c r="R40" s="88">
        <f t="shared" si="4"/>
      </c>
      <c r="S40" s="18">
        <v>2.7E-05</v>
      </c>
    </row>
    <row r="41" spans="1:19" s="10" customFormat="1" ht="15" customHeight="1">
      <c r="A41" s="85"/>
      <c r="B41" s="86" t="s">
        <v>157</v>
      </c>
      <c r="C41" s="75"/>
      <c r="D41" s="20"/>
      <c r="E41" s="9">
        <f t="shared" si="2"/>
      </c>
      <c r="F41" s="21">
        <f t="shared" si="3"/>
      </c>
      <c r="G41" s="21">
        <v>3.4E-06</v>
      </c>
      <c r="H41" s="22">
        <f t="shared" si="6"/>
        <v>0</v>
      </c>
      <c r="I41" s="24">
        <v>25</v>
      </c>
      <c r="J41" s="82">
        <f t="shared" si="1"/>
        <v>0</v>
      </c>
      <c r="K41" s="80"/>
      <c r="L41" s="80"/>
      <c r="M41" s="80"/>
      <c r="N41" s="80"/>
      <c r="O41" s="83"/>
      <c r="P41" s="83"/>
      <c r="Q41" s="19"/>
      <c r="R41" s="88">
        <f t="shared" si="4"/>
      </c>
      <c r="S41" s="18">
        <v>3.4E-06</v>
      </c>
    </row>
    <row r="42" spans="1:19" s="10" customFormat="1" ht="15" customHeight="1">
      <c r="A42" s="85"/>
      <c r="B42" s="89"/>
      <c r="C42" s="75"/>
      <c r="D42" s="20"/>
      <c r="E42" s="9">
        <f t="shared" si="2"/>
      </c>
      <c r="F42" s="21">
        <f t="shared" si="3"/>
      </c>
      <c r="G42" s="21">
        <v>3.4E-06</v>
      </c>
      <c r="H42" s="22">
        <f t="shared" si="6"/>
        <v>0</v>
      </c>
      <c r="I42" s="24">
        <v>25</v>
      </c>
      <c r="J42" s="82">
        <f t="shared" si="1"/>
        <v>0</v>
      </c>
      <c r="K42" s="80"/>
      <c r="L42" s="80"/>
      <c r="M42" s="80"/>
      <c r="N42" s="80"/>
      <c r="O42" s="83"/>
      <c r="P42" s="83"/>
      <c r="Q42" s="19"/>
      <c r="R42" s="88">
        <f t="shared" si="4"/>
      </c>
      <c r="S42" s="18">
        <v>3.4E-06</v>
      </c>
    </row>
    <row r="43" spans="1:19" s="10" customFormat="1" ht="15" customHeight="1">
      <c r="A43" s="85"/>
      <c r="B43" s="86" t="s">
        <v>498</v>
      </c>
      <c r="C43" s="75"/>
      <c r="D43" s="20"/>
      <c r="E43" s="9">
        <f t="shared" si="2"/>
      </c>
      <c r="F43" s="21">
        <f t="shared" si="3"/>
      </c>
      <c r="G43" s="21">
        <v>3.4E-06</v>
      </c>
      <c r="H43" s="22">
        <f t="shared" si="6"/>
        <v>0</v>
      </c>
      <c r="I43" s="24">
        <v>25</v>
      </c>
      <c r="J43" s="82">
        <f t="shared" si="1"/>
        <v>0</v>
      </c>
      <c r="K43" s="80"/>
      <c r="L43" s="80"/>
      <c r="M43" s="80"/>
      <c r="N43" s="80"/>
      <c r="O43" s="83"/>
      <c r="P43" s="83"/>
      <c r="Q43" s="19"/>
      <c r="R43" s="88">
        <f t="shared" si="4"/>
      </c>
      <c r="S43" s="18">
        <v>3.4E-06</v>
      </c>
    </row>
    <row r="44" spans="1:19" s="10" customFormat="1" ht="15" customHeight="1">
      <c r="A44" s="85"/>
      <c r="B44" s="89"/>
      <c r="C44" s="75"/>
      <c r="D44" s="20"/>
      <c r="E44" s="9">
        <f t="shared" si="2"/>
      </c>
      <c r="F44" s="21">
        <f t="shared" si="3"/>
      </c>
      <c r="G44" s="21">
        <v>3.4E-06</v>
      </c>
      <c r="H44" s="22">
        <f t="shared" si="6"/>
        <v>0</v>
      </c>
      <c r="I44" s="24">
        <v>25</v>
      </c>
      <c r="J44" s="82">
        <f t="shared" si="1"/>
        <v>0</v>
      </c>
      <c r="K44" s="80"/>
      <c r="L44" s="80"/>
      <c r="M44" s="80"/>
      <c r="N44" s="80"/>
      <c r="O44" s="83"/>
      <c r="P44" s="83"/>
      <c r="Q44" s="19"/>
      <c r="R44" s="88">
        <f t="shared" si="4"/>
      </c>
      <c r="S44" s="18">
        <v>3.4E-06</v>
      </c>
    </row>
    <row r="45" spans="1:19" s="10" customFormat="1" ht="15" customHeight="1">
      <c r="A45" s="85"/>
      <c r="B45" s="185" t="s">
        <v>159</v>
      </c>
      <c r="C45" s="75"/>
      <c r="D45" s="20"/>
      <c r="E45" s="9">
        <f t="shared" si="2"/>
      </c>
      <c r="F45" s="21">
        <f t="shared" si="3"/>
      </c>
      <c r="G45" s="90">
        <f>IF(C45="","",IF(OR(C45="一般炭",C45="コークス"),N45,IF(VLOOKUP(C45,$V$7:$Y$39,4,FALSE)="気体燃料",M45,"-")))</f>
      </c>
      <c r="H45" s="22">
        <f t="shared" si="6"/>
        <v>0</v>
      </c>
      <c r="I45" s="24">
        <v>25</v>
      </c>
      <c r="J45" s="82">
        <f t="shared" si="1"/>
        <v>0</v>
      </c>
      <c r="K45" s="80"/>
      <c r="L45" s="80"/>
      <c r="M45" s="87">
        <v>6.3E-07</v>
      </c>
      <c r="N45" s="91">
        <v>1.2E-05</v>
      </c>
      <c r="O45" s="92"/>
      <c r="P45" s="83"/>
      <c r="Q45" s="19"/>
      <c r="R45" s="88">
        <f t="shared" si="4"/>
      </c>
      <c r="S45" s="18" t="s">
        <v>161</v>
      </c>
    </row>
    <row r="46" spans="1:19" s="10" customFormat="1" ht="15" customHeight="1">
      <c r="A46" s="85"/>
      <c r="B46" s="186"/>
      <c r="C46" s="75"/>
      <c r="D46" s="20"/>
      <c r="E46" s="9">
        <f t="shared" si="2"/>
      </c>
      <c r="F46" s="21">
        <f t="shared" si="3"/>
      </c>
      <c r="G46" s="90">
        <f>IF(C46="","",IF(OR(C46="一般炭",C46="コークス"),N46,IF(VLOOKUP(C46,$V$7:$Y$39,4,FALSE)="気体燃料",M46,"-")))</f>
      </c>
      <c r="H46" s="22">
        <f t="shared" si="6"/>
        <v>0</v>
      </c>
      <c r="I46" s="24">
        <v>25</v>
      </c>
      <c r="J46" s="82">
        <f t="shared" si="1"/>
        <v>0</v>
      </c>
      <c r="K46" s="80"/>
      <c r="L46" s="80"/>
      <c r="M46" s="87">
        <v>6.3E-07</v>
      </c>
      <c r="N46" s="91">
        <v>1.2E-05</v>
      </c>
      <c r="O46" s="92"/>
      <c r="P46" s="83"/>
      <c r="Q46" s="19"/>
      <c r="R46" s="88">
        <f t="shared" si="4"/>
      </c>
      <c r="S46" s="18" t="s">
        <v>162</v>
      </c>
    </row>
    <row r="47" spans="1:19" s="10" customFormat="1" ht="15" customHeight="1">
      <c r="A47" s="85"/>
      <c r="B47" s="86" t="s">
        <v>60</v>
      </c>
      <c r="C47" s="13" t="s">
        <v>61</v>
      </c>
      <c r="D47" s="20"/>
      <c r="E47" s="9" t="str">
        <f t="shared" si="2"/>
        <v>kg</v>
      </c>
      <c r="F47" s="21">
        <f t="shared" si="3"/>
        <v>25.7</v>
      </c>
      <c r="G47" s="21">
        <v>1.2E-05</v>
      </c>
      <c r="H47" s="22">
        <f t="shared" si="6"/>
        <v>0</v>
      </c>
      <c r="I47" s="24">
        <v>25</v>
      </c>
      <c r="J47" s="82">
        <f t="shared" si="1"/>
        <v>0</v>
      </c>
      <c r="K47" s="80"/>
      <c r="L47" s="80"/>
      <c r="M47" s="80"/>
      <c r="N47" s="80"/>
      <c r="O47" s="83"/>
      <c r="P47" s="83"/>
      <c r="Q47" s="19"/>
      <c r="R47" s="18">
        <v>25.7</v>
      </c>
      <c r="S47" s="18">
        <v>1.2E-05</v>
      </c>
    </row>
    <row r="48" spans="1:19" s="10" customFormat="1" ht="15" customHeight="1">
      <c r="A48" s="85"/>
      <c r="B48" s="89"/>
      <c r="C48" s="13" t="s">
        <v>62</v>
      </c>
      <c r="D48" s="20"/>
      <c r="E48" s="9" t="str">
        <f t="shared" si="2"/>
        <v>kg</v>
      </c>
      <c r="F48" s="21">
        <f t="shared" si="3"/>
        <v>29.4</v>
      </c>
      <c r="G48" s="21">
        <v>1.2E-05</v>
      </c>
      <c r="H48" s="22">
        <f t="shared" si="6"/>
        <v>0</v>
      </c>
      <c r="I48" s="24">
        <v>25</v>
      </c>
      <c r="J48" s="82">
        <f t="shared" si="1"/>
        <v>0</v>
      </c>
      <c r="K48" s="80"/>
      <c r="L48" s="80"/>
      <c r="M48" s="80"/>
      <c r="N48" s="80"/>
      <c r="O48" s="83"/>
      <c r="P48" s="83"/>
      <c r="Q48" s="19"/>
      <c r="R48" s="18">
        <v>29.4</v>
      </c>
      <c r="S48" s="18">
        <v>1.2E-05</v>
      </c>
    </row>
    <row r="49" spans="1:19" s="10" customFormat="1" ht="15" customHeight="1">
      <c r="A49" s="85"/>
      <c r="B49" s="185" t="s">
        <v>63</v>
      </c>
      <c r="C49" s="75"/>
      <c r="D49" s="20"/>
      <c r="E49" s="9">
        <f t="shared" si="2"/>
      </c>
      <c r="F49" s="21">
        <f t="shared" si="3"/>
      </c>
      <c r="G49" s="90">
        <f>IF(C49="","",IF(OR(C49="一般炭",C49="コークス"),N49,IF(VLOOKUP(C49,$V$7:$Y$39,4,FALSE)="気体燃料",M49,"-")))</f>
      </c>
      <c r="H49" s="22">
        <f t="shared" si="6"/>
        <v>0</v>
      </c>
      <c r="I49" s="24">
        <v>25</v>
      </c>
      <c r="J49" s="82">
        <f t="shared" si="1"/>
        <v>0</v>
      </c>
      <c r="K49" s="80"/>
      <c r="L49" s="80"/>
      <c r="M49" s="87">
        <v>6.3E-07</v>
      </c>
      <c r="N49" s="91">
        <v>1.2E-05</v>
      </c>
      <c r="O49" s="92"/>
      <c r="P49" s="83"/>
      <c r="Q49" s="19"/>
      <c r="R49" s="88">
        <f aca="true" t="shared" si="7" ref="R49:R54">IF(C49="","",VLOOKUP(C49,$V$7:$X$39,3,FALSE))</f>
      </c>
      <c r="S49" s="18" t="s">
        <v>164</v>
      </c>
    </row>
    <row r="50" spans="1:19" s="10" customFormat="1" ht="15" customHeight="1">
      <c r="A50" s="85"/>
      <c r="B50" s="186"/>
      <c r="C50" s="75"/>
      <c r="D50" s="20"/>
      <c r="E50" s="9">
        <f t="shared" si="2"/>
      </c>
      <c r="F50" s="21">
        <f t="shared" si="3"/>
      </c>
      <c r="G50" s="90">
        <f>IF(C50="","",IF(OR(C50="一般炭",C50="コークス"),N50,IF(VLOOKUP(C50,$V$7:$Y$39,4,FALSE)="気体燃料",M50,"-")))</f>
      </c>
      <c r="H50" s="22">
        <f t="shared" si="6"/>
        <v>0</v>
      </c>
      <c r="I50" s="24">
        <v>25</v>
      </c>
      <c r="J50" s="82">
        <f t="shared" si="1"/>
        <v>0</v>
      </c>
      <c r="K50" s="80"/>
      <c r="L50" s="80"/>
      <c r="M50" s="87">
        <v>6.3E-07</v>
      </c>
      <c r="N50" s="91">
        <v>1.2E-05</v>
      </c>
      <c r="O50" s="92"/>
      <c r="P50" s="83"/>
      <c r="Q50" s="19"/>
      <c r="R50" s="88">
        <f t="shared" si="7"/>
      </c>
      <c r="S50" s="18" t="s">
        <v>165</v>
      </c>
    </row>
    <row r="51" spans="1:19" s="10" customFormat="1" ht="15" customHeight="1">
      <c r="A51" s="85"/>
      <c r="B51" s="185" t="s">
        <v>166</v>
      </c>
      <c r="C51" s="75"/>
      <c r="D51" s="20"/>
      <c r="E51" s="9">
        <f t="shared" si="2"/>
      </c>
      <c r="F51" s="21">
        <f t="shared" si="3"/>
      </c>
      <c r="G51" s="21">
        <v>5.4E-05</v>
      </c>
      <c r="H51" s="22">
        <f t="shared" si="6"/>
        <v>0</v>
      </c>
      <c r="I51" s="24">
        <v>25</v>
      </c>
      <c r="J51" s="82">
        <f t="shared" si="1"/>
        <v>0</v>
      </c>
      <c r="K51" s="80"/>
      <c r="L51" s="80"/>
      <c r="M51" s="80"/>
      <c r="N51" s="80"/>
      <c r="O51" s="83"/>
      <c r="P51" s="83"/>
      <c r="Q51" s="19"/>
      <c r="R51" s="88">
        <f t="shared" si="7"/>
      </c>
      <c r="S51" s="18">
        <v>5.4E-05</v>
      </c>
    </row>
    <row r="52" spans="1:19" s="10" customFormat="1" ht="15" customHeight="1">
      <c r="A52" s="85"/>
      <c r="B52" s="186"/>
      <c r="C52" s="75"/>
      <c r="D52" s="20"/>
      <c r="E52" s="9">
        <f t="shared" si="2"/>
      </c>
      <c r="F52" s="21">
        <f t="shared" si="3"/>
      </c>
      <c r="G52" s="21">
        <v>5.4E-05</v>
      </c>
      <c r="H52" s="22">
        <f t="shared" si="6"/>
        <v>0</v>
      </c>
      <c r="I52" s="24">
        <v>25</v>
      </c>
      <c r="J52" s="82">
        <f t="shared" si="1"/>
        <v>0</v>
      </c>
      <c r="K52" s="80"/>
      <c r="L52" s="80"/>
      <c r="M52" s="80"/>
      <c r="N52" s="80"/>
      <c r="O52" s="83"/>
      <c r="P52" s="83"/>
      <c r="Q52" s="19"/>
      <c r="R52" s="88">
        <f t="shared" si="7"/>
      </c>
      <c r="S52" s="18">
        <v>5.4E-05</v>
      </c>
    </row>
    <row r="53" spans="1:19" s="10" customFormat="1" ht="15" customHeight="1">
      <c r="A53" s="85"/>
      <c r="B53" s="185" t="s">
        <v>167</v>
      </c>
      <c r="C53" s="75"/>
      <c r="D53" s="20"/>
      <c r="E53" s="9">
        <f t="shared" si="2"/>
      </c>
      <c r="F53" s="21">
        <f t="shared" si="3"/>
      </c>
      <c r="G53" s="21">
        <v>5.4E-05</v>
      </c>
      <c r="H53" s="22">
        <f t="shared" si="6"/>
        <v>0</v>
      </c>
      <c r="I53" s="24">
        <v>25</v>
      </c>
      <c r="J53" s="82">
        <f t="shared" si="1"/>
        <v>0</v>
      </c>
      <c r="K53" s="80"/>
      <c r="L53" s="80"/>
      <c r="M53" s="80"/>
      <c r="N53" s="80"/>
      <c r="O53" s="83"/>
      <c r="P53" s="83"/>
      <c r="Q53" s="19"/>
      <c r="R53" s="88">
        <f t="shared" si="7"/>
      </c>
      <c r="S53" s="18">
        <v>5.4E-05</v>
      </c>
    </row>
    <row r="54" spans="1:19" s="10" customFormat="1" ht="15" customHeight="1">
      <c r="A54" s="85"/>
      <c r="B54" s="186"/>
      <c r="C54" s="75"/>
      <c r="D54" s="20"/>
      <c r="E54" s="9">
        <f t="shared" si="2"/>
      </c>
      <c r="F54" s="21">
        <f t="shared" si="3"/>
      </c>
      <c r="G54" s="21">
        <v>5.4E-05</v>
      </c>
      <c r="H54" s="22">
        <f t="shared" si="6"/>
        <v>0</v>
      </c>
      <c r="I54" s="24">
        <v>25</v>
      </c>
      <c r="J54" s="82">
        <f t="shared" si="1"/>
        <v>0</v>
      </c>
      <c r="K54" s="80"/>
      <c r="L54" s="80"/>
      <c r="M54" s="80"/>
      <c r="N54" s="80"/>
      <c r="O54" s="83"/>
      <c r="P54" s="83"/>
      <c r="Q54" s="19"/>
      <c r="R54" s="88">
        <f t="shared" si="7"/>
      </c>
      <c r="S54" s="18">
        <v>5.4E-05</v>
      </c>
    </row>
    <row r="55" spans="1:19" s="10" customFormat="1" ht="15" customHeight="1">
      <c r="A55" s="85"/>
      <c r="B55" s="185" t="s">
        <v>64</v>
      </c>
      <c r="C55" s="13" t="s">
        <v>61</v>
      </c>
      <c r="D55" s="20"/>
      <c r="E55" s="9" t="str">
        <f t="shared" si="2"/>
        <v>kg</v>
      </c>
      <c r="F55" s="21">
        <f t="shared" si="3"/>
        <v>25.7</v>
      </c>
      <c r="G55" s="21">
        <v>0.00029</v>
      </c>
      <c r="H55" s="22">
        <f t="shared" si="6"/>
        <v>0</v>
      </c>
      <c r="I55" s="24">
        <v>25</v>
      </c>
      <c r="J55" s="82">
        <f t="shared" si="1"/>
        <v>0</v>
      </c>
      <c r="K55" s="80"/>
      <c r="L55" s="80"/>
      <c r="M55" s="80"/>
      <c r="N55" s="80"/>
      <c r="O55" s="83"/>
      <c r="P55" s="83"/>
      <c r="Q55" s="19"/>
      <c r="R55" s="18">
        <v>25.7</v>
      </c>
      <c r="S55" s="18">
        <v>0.00029</v>
      </c>
    </row>
    <row r="56" spans="1:19" s="10" customFormat="1" ht="15" customHeight="1">
      <c r="A56" s="85"/>
      <c r="B56" s="189"/>
      <c r="C56" s="13" t="s">
        <v>500</v>
      </c>
      <c r="D56" s="20"/>
      <c r="E56" s="9" t="str">
        <f t="shared" si="2"/>
        <v>kg</v>
      </c>
      <c r="F56" s="21">
        <f t="shared" si="3"/>
        <v>23.9</v>
      </c>
      <c r="G56" s="21">
        <v>0.00029</v>
      </c>
      <c r="H56" s="22">
        <f t="shared" si="6"/>
        <v>0</v>
      </c>
      <c r="I56" s="24">
        <v>25</v>
      </c>
      <c r="J56" s="82">
        <f t="shared" si="1"/>
        <v>0</v>
      </c>
      <c r="K56" s="80"/>
      <c r="L56" s="80"/>
      <c r="M56" s="80"/>
      <c r="N56" s="80"/>
      <c r="O56" s="83"/>
      <c r="P56" s="83"/>
      <c r="Q56" s="19"/>
      <c r="R56" s="18">
        <v>23.9</v>
      </c>
      <c r="S56" s="18">
        <v>0.00029</v>
      </c>
    </row>
    <row r="57" spans="1:19" s="10" customFormat="1" ht="15" customHeight="1">
      <c r="A57" s="85"/>
      <c r="B57" s="189"/>
      <c r="C57" s="13" t="s">
        <v>170</v>
      </c>
      <c r="D57" s="20"/>
      <c r="E57" s="9" t="str">
        <f t="shared" si="2"/>
        <v>㍑</v>
      </c>
      <c r="F57" s="21">
        <f>IF(C57="","",VLOOKUP(C57,$V$7:$X$39,3,FALSE))</f>
        <v>36.7</v>
      </c>
      <c r="G57" s="21">
        <v>9.5E-06</v>
      </c>
      <c r="H57" s="22">
        <f t="shared" si="6"/>
        <v>0</v>
      </c>
      <c r="I57" s="24">
        <v>25</v>
      </c>
      <c r="J57" s="82">
        <f t="shared" si="1"/>
        <v>0</v>
      </c>
      <c r="K57" s="80"/>
      <c r="L57" s="80"/>
      <c r="M57" s="80"/>
      <c r="N57" s="80"/>
      <c r="O57" s="83"/>
      <c r="P57" s="83"/>
      <c r="Q57" s="19"/>
      <c r="R57" s="18">
        <v>36.7</v>
      </c>
      <c r="S57" s="18">
        <v>9.5E-06</v>
      </c>
    </row>
    <row r="58" spans="1:19" s="10" customFormat="1" ht="15" customHeight="1">
      <c r="A58" s="85"/>
      <c r="B58" s="189"/>
      <c r="C58" s="13" t="s">
        <v>476</v>
      </c>
      <c r="D58" s="20"/>
      <c r="E58" s="9" t="str">
        <f t="shared" si="2"/>
        <v>kg</v>
      </c>
      <c r="F58" s="21">
        <f>IF(C58="","",VLOOKUP(C58,$V$7:$X$39,3,FALSE))</f>
        <v>50.8</v>
      </c>
      <c r="G58" s="21">
        <v>4.5E-06</v>
      </c>
      <c r="H58" s="22">
        <f t="shared" si="6"/>
        <v>0</v>
      </c>
      <c r="I58" s="24">
        <v>25</v>
      </c>
      <c r="J58" s="82">
        <f t="shared" si="1"/>
        <v>0</v>
      </c>
      <c r="K58" s="80"/>
      <c r="L58" s="80"/>
      <c r="M58" s="80"/>
      <c r="N58" s="80"/>
      <c r="O58" s="83"/>
      <c r="P58" s="83"/>
      <c r="Q58" s="19"/>
      <c r="R58" s="18">
        <v>50.8</v>
      </c>
      <c r="S58" s="18">
        <v>4.5E-06</v>
      </c>
    </row>
    <row r="59" spans="1:19" s="10" customFormat="1" ht="15" customHeight="1">
      <c r="A59" s="85"/>
      <c r="B59" s="186"/>
      <c r="C59" s="13" t="s">
        <v>483</v>
      </c>
      <c r="D59" s="20"/>
      <c r="E59" s="9" t="str">
        <f t="shared" si="2"/>
        <v>Nm3</v>
      </c>
      <c r="F59" s="21">
        <f>IF(C59="","",VLOOKUP(C59,$V$7:$X$39,3,FALSE))</f>
        <v>45</v>
      </c>
      <c r="G59" s="21">
        <v>4.5E-06</v>
      </c>
      <c r="H59" s="22">
        <f t="shared" si="6"/>
        <v>0</v>
      </c>
      <c r="I59" s="24">
        <v>25</v>
      </c>
      <c r="J59" s="82">
        <f t="shared" si="1"/>
        <v>0</v>
      </c>
      <c r="K59" s="80"/>
      <c r="L59" s="80"/>
      <c r="M59" s="80"/>
      <c r="N59" s="80"/>
      <c r="O59" s="83"/>
      <c r="P59" s="83"/>
      <c r="Q59" s="19"/>
      <c r="R59" s="18">
        <v>45</v>
      </c>
      <c r="S59" s="18">
        <v>4.5E-06</v>
      </c>
    </row>
    <row r="60" spans="1:19" s="10" customFormat="1" ht="30" customHeight="1">
      <c r="A60" s="93" t="s">
        <v>418</v>
      </c>
      <c r="B60" s="94" t="s">
        <v>171</v>
      </c>
      <c r="C60" s="13" t="s">
        <v>172</v>
      </c>
      <c r="D60" s="20"/>
      <c r="E60" s="9" t="s">
        <v>497</v>
      </c>
      <c r="F60" s="35" t="s">
        <v>173</v>
      </c>
      <c r="G60" s="21">
        <v>2E-05</v>
      </c>
      <c r="H60" s="22">
        <f aca="true" t="shared" si="8" ref="H60:H107">IF(ISERROR(D60*G60),"",ROUND(D60*G60,1))</f>
        <v>0</v>
      </c>
      <c r="I60" s="24">
        <v>25</v>
      </c>
      <c r="J60" s="22">
        <f>IF(ISERROR(H60*I60),"",ROUND(H60*I60,1))</f>
        <v>0</v>
      </c>
      <c r="K60" s="80"/>
      <c r="L60" s="80"/>
      <c r="M60" s="80"/>
      <c r="N60" s="80"/>
      <c r="O60" s="83"/>
      <c r="P60" s="83"/>
      <c r="Q60" s="19"/>
      <c r="R60" s="95" t="s">
        <v>173</v>
      </c>
      <c r="S60" s="18">
        <v>2E-05</v>
      </c>
    </row>
    <row r="61" spans="1:19" s="10" customFormat="1" ht="15" customHeight="1" hidden="1">
      <c r="A61" s="81" t="s">
        <v>175</v>
      </c>
      <c r="B61" s="12" t="s">
        <v>503</v>
      </c>
      <c r="C61" s="13"/>
      <c r="D61" s="20"/>
      <c r="E61" s="9" t="s">
        <v>504</v>
      </c>
      <c r="F61" s="35" t="s">
        <v>173</v>
      </c>
      <c r="G61" s="21">
        <v>3</v>
      </c>
      <c r="H61" s="22">
        <f t="shared" si="8"/>
        <v>0</v>
      </c>
      <c r="I61" s="24">
        <v>25</v>
      </c>
      <c r="J61" s="22">
        <f aca="true" t="shared" si="9" ref="J61:J105">IF(ISERROR(H61*I61),"",ROUND(H61*I61,1))</f>
        <v>0</v>
      </c>
      <c r="K61" s="80"/>
      <c r="L61" s="80"/>
      <c r="M61" s="80"/>
      <c r="N61" s="80"/>
      <c r="O61" s="83"/>
      <c r="P61" s="83"/>
      <c r="Q61" s="19" t="s">
        <v>461</v>
      </c>
      <c r="R61" s="95" t="s">
        <v>173</v>
      </c>
      <c r="S61" s="18">
        <v>3</v>
      </c>
    </row>
    <row r="62" spans="1:19" s="10" customFormat="1" ht="15" customHeight="1" hidden="1">
      <c r="A62" s="96" t="s">
        <v>175</v>
      </c>
      <c r="B62" s="12" t="s">
        <v>505</v>
      </c>
      <c r="C62" s="13"/>
      <c r="D62" s="20"/>
      <c r="E62" s="9" t="s">
        <v>504</v>
      </c>
      <c r="F62" s="35" t="s">
        <v>173</v>
      </c>
      <c r="G62" s="21">
        <v>0.84</v>
      </c>
      <c r="H62" s="22">
        <f t="shared" si="8"/>
        <v>0</v>
      </c>
      <c r="I62" s="24">
        <v>25</v>
      </c>
      <c r="J62" s="22">
        <f t="shared" si="9"/>
        <v>0</v>
      </c>
      <c r="K62" s="80"/>
      <c r="L62" s="80"/>
      <c r="M62" s="80"/>
      <c r="N62" s="80"/>
      <c r="O62" s="83"/>
      <c r="P62" s="83"/>
      <c r="Q62" s="19" t="s">
        <v>461</v>
      </c>
      <c r="R62" s="95" t="s">
        <v>173</v>
      </c>
      <c r="S62" s="18">
        <v>0.84</v>
      </c>
    </row>
    <row r="63" spans="1:19" s="10" customFormat="1" ht="15" customHeight="1" hidden="1">
      <c r="A63" s="81" t="s">
        <v>65</v>
      </c>
      <c r="B63" s="12" t="s">
        <v>487</v>
      </c>
      <c r="C63" s="13"/>
      <c r="D63" s="20"/>
      <c r="E63" s="9" t="s">
        <v>488</v>
      </c>
      <c r="F63" s="35" t="s">
        <v>173</v>
      </c>
      <c r="G63" s="21">
        <v>0.43</v>
      </c>
      <c r="H63" s="22">
        <f t="shared" si="8"/>
        <v>0</v>
      </c>
      <c r="I63" s="24">
        <v>25</v>
      </c>
      <c r="J63" s="22">
        <f t="shared" si="9"/>
        <v>0</v>
      </c>
      <c r="K63" s="80"/>
      <c r="L63" s="80"/>
      <c r="M63" s="80"/>
      <c r="N63" s="80"/>
      <c r="O63" s="83"/>
      <c r="P63" s="83"/>
      <c r="Q63" s="19" t="s">
        <v>461</v>
      </c>
      <c r="R63" s="95" t="s">
        <v>173</v>
      </c>
      <c r="S63" s="18">
        <v>0.43</v>
      </c>
    </row>
    <row r="64" spans="1:19" s="10" customFormat="1" ht="15" customHeight="1" hidden="1">
      <c r="A64" s="96" t="s">
        <v>65</v>
      </c>
      <c r="B64" s="12" t="s">
        <v>489</v>
      </c>
      <c r="C64" s="13"/>
      <c r="D64" s="20"/>
      <c r="E64" s="9" t="s">
        <v>488</v>
      </c>
      <c r="F64" s="35" t="s">
        <v>173</v>
      </c>
      <c r="G64" s="21">
        <v>270</v>
      </c>
      <c r="H64" s="22">
        <f t="shared" si="8"/>
        <v>0</v>
      </c>
      <c r="I64" s="24">
        <v>25</v>
      </c>
      <c r="J64" s="22">
        <f t="shared" si="9"/>
        <v>0</v>
      </c>
      <c r="K64" s="80"/>
      <c r="L64" s="80"/>
      <c r="M64" s="80"/>
      <c r="N64" s="80"/>
      <c r="O64" s="83"/>
      <c r="P64" s="83"/>
      <c r="Q64" s="19" t="s">
        <v>461</v>
      </c>
      <c r="R64" s="95" t="s">
        <v>173</v>
      </c>
      <c r="S64" s="18">
        <v>270</v>
      </c>
    </row>
    <row r="65" spans="1:19" s="10" customFormat="1" ht="15" customHeight="1" hidden="1">
      <c r="A65" s="81" t="s">
        <v>66</v>
      </c>
      <c r="B65" s="12" t="s">
        <v>506</v>
      </c>
      <c r="C65" s="13"/>
      <c r="D65" s="20"/>
      <c r="E65" s="9" t="s">
        <v>502</v>
      </c>
      <c r="F65" s="35" t="s">
        <v>173</v>
      </c>
      <c r="G65" s="21">
        <v>2.9</v>
      </c>
      <c r="H65" s="22">
        <f t="shared" si="8"/>
        <v>0</v>
      </c>
      <c r="I65" s="24">
        <v>25</v>
      </c>
      <c r="J65" s="22">
        <f t="shared" si="9"/>
        <v>0</v>
      </c>
      <c r="K65" s="80"/>
      <c r="L65" s="80"/>
      <c r="M65" s="80"/>
      <c r="N65" s="80"/>
      <c r="O65" s="83"/>
      <c r="P65" s="83"/>
      <c r="Q65" s="19" t="s">
        <v>461</v>
      </c>
      <c r="R65" s="95" t="s">
        <v>173</v>
      </c>
      <c r="S65" s="18">
        <v>2.9</v>
      </c>
    </row>
    <row r="66" spans="1:19" s="10" customFormat="1" ht="15" customHeight="1" hidden="1">
      <c r="A66" s="96" t="s">
        <v>66</v>
      </c>
      <c r="B66" s="12" t="s">
        <v>507</v>
      </c>
      <c r="C66" s="13"/>
      <c r="D66" s="20"/>
      <c r="E66" s="9" t="s">
        <v>508</v>
      </c>
      <c r="F66" s="35" t="s">
        <v>173</v>
      </c>
      <c r="G66" s="21">
        <v>64</v>
      </c>
      <c r="H66" s="22">
        <f t="shared" si="8"/>
        <v>0</v>
      </c>
      <c r="I66" s="24">
        <v>25</v>
      </c>
      <c r="J66" s="22">
        <f t="shared" si="9"/>
        <v>0</v>
      </c>
      <c r="K66" s="80"/>
      <c r="L66" s="80"/>
      <c r="M66" s="80"/>
      <c r="N66" s="80"/>
      <c r="O66" s="83"/>
      <c r="P66" s="83"/>
      <c r="Q66" s="19" t="s">
        <v>461</v>
      </c>
      <c r="R66" s="95" t="s">
        <v>173</v>
      </c>
      <c r="S66" s="18">
        <v>64</v>
      </c>
    </row>
    <row r="67" spans="1:19" s="10" customFormat="1" ht="15" customHeight="1" hidden="1">
      <c r="A67" s="93" t="s">
        <v>67</v>
      </c>
      <c r="B67" s="12" t="s">
        <v>461</v>
      </c>
      <c r="C67" s="13"/>
      <c r="D67" s="20"/>
      <c r="E67" s="9" t="s">
        <v>502</v>
      </c>
      <c r="F67" s="35" t="s">
        <v>173</v>
      </c>
      <c r="G67" s="21">
        <v>0.025</v>
      </c>
      <c r="H67" s="22">
        <f t="shared" si="8"/>
        <v>0</v>
      </c>
      <c r="I67" s="24">
        <v>25</v>
      </c>
      <c r="J67" s="22">
        <f t="shared" si="9"/>
        <v>0</v>
      </c>
      <c r="K67" s="80"/>
      <c r="L67" s="80"/>
      <c r="M67" s="80"/>
      <c r="N67" s="80"/>
      <c r="O67" s="83"/>
      <c r="P67" s="83"/>
      <c r="Q67" s="19" t="s">
        <v>461</v>
      </c>
      <c r="R67" s="95" t="s">
        <v>173</v>
      </c>
      <c r="S67" s="18">
        <v>0.025</v>
      </c>
    </row>
    <row r="68" spans="1:19" s="10" customFormat="1" ht="15" customHeight="1" hidden="1">
      <c r="A68" s="93" t="s">
        <v>68</v>
      </c>
      <c r="B68" s="12" t="s">
        <v>461</v>
      </c>
      <c r="C68" s="13"/>
      <c r="D68" s="20"/>
      <c r="E68" s="9" t="s">
        <v>509</v>
      </c>
      <c r="F68" s="35" t="s">
        <v>173</v>
      </c>
      <c r="G68" s="21">
        <v>90.7</v>
      </c>
      <c r="H68" s="22">
        <f t="shared" si="8"/>
        <v>0</v>
      </c>
      <c r="I68" s="24">
        <v>25</v>
      </c>
      <c r="J68" s="22">
        <f t="shared" si="9"/>
        <v>0</v>
      </c>
      <c r="K68" s="80"/>
      <c r="L68" s="80"/>
      <c r="M68" s="80"/>
      <c r="N68" s="80"/>
      <c r="O68" s="83"/>
      <c r="P68" s="83"/>
      <c r="Q68" s="19" t="s">
        <v>461</v>
      </c>
      <c r="R68" s="95" t="s">
        <v>173</v>
      </c>
      <c r="S68" s="18">
        <v>90.7</v>
      </c>
    </row>
    <row r="69" spans="1:19" s="10" customFormat="1" ht="15" customHeight="1" hidden="1">
      <c r="A69" s="81" t="s">
        <v>69</v>
      </c>
      <c r="B69" s="12" t="s">
        <v>506</v>
      </c>
      <c r="C69" s="13"/>
      <c r="D69" s="20"/>
      <c r="E69" s="9" t="s">
        <v>479</v>
      </c>
      <c r="F69" s="35" t="s">
        <v>173</v>
      </c>
      <c r="G69" s="21">
        <v>0.0028</v>
      </c>
      <c r="H69" s="22">
        <f t="shared" si="8"/>
        <v>0</v>
      </c>
      <c r="I69" s="24">
        <v>25</v>
      </c>
      <c r="J69" s="22">
        <f t="shared" si="9"/>
        <v>0</v>
      </c>
      <c r="K69" s="80"/>
      <c r="L69" s="80"/>
      <c r="M69" s="80"/>
      <c r="N69" s="80"/>
      <c r="O69" s="83"/>
      <c r="P69" s="83"/>
      <c r="Q69" s="19" t="s">
        <v>461</v>
      </c>
      <c r="R69" s="95" t="s">
        <v>173</v>
      </c>
      <c r="S69" s="18">
        <v>0.0028</v>
      </c>
    </row>
    <row r="70" spans="1:19" s="10" customFormat="1" ht="15" customHeight="1" hidden="1">
      <c r="A70" s="85" t="s">
        <v>69</v>
      </c>
      <c r="B70" s="12" t="s">
        <v>507</v>
      </c>
      <c r="C70" s="13"/>
      <c r="D70" s="20"/>
      <c r="E70" s="9" t="s">
        <v>508</v>
      </c>
      <c r="F70" s="35" t="s">
        <v>173</v>
      </c>
      <c r="G70" s="21">
        <v>64</v>
      </c>
      <c r="H70" s="22">
        <f t="shared" si="8"/>
        <v>0</v>
      </c>
      <c r="I70" s="24">
        <v>25</v>
      </c>
      <c r="J70" s="22">
        <f t="shared" si="9"/>
        <v>0</v>
      </c>
      <c r="K70" s="80"/>
      <c r="L70" s="80"/>
      <c r="M70" s="80"/>
      <c r="N70" s="80"/>
      <c r="O70" s="83"/>
      <c r="P70" s="83"/>
      <c r="Q70" s="19" t="s">
        <v>461</v>
      </c>
      <c r="R70" s="95" t="s">
        <v>173</v>
      </c>
      <c r="S70" s="18">
        <v>64</v>
      </c>
    </row>
    <row r="71" spans="1:19" s="10" customFormat="1" ht="15" customHeight="1" hidden="1">
      <c r="A71" s="96" t="s">
        <v>69</v>
      </c>
      <c r="B71" s="12" t="s">
        <v>510</v>
      </c>
      <c r="C71" s="13"/>
      <c r="D71" s="20"/>
      <c r="E71" s="9" t="s">
        <v>479</v>
      </c>
      <c r="F71" s="35" t="s">
        <v>173</v>
      </c>
      <c r="G71" s="21">
        <v>0.00088</v>
      </c>
      <c r="H71" s="22">
        <f t="shared" si="8"/>
        <v>0</v>
      </c>
      <c r="I71" s="24">
        <v>25</v>
      </c>
      <c r="J71" s="22">
        <f t="shared" si="9"/>
        <v>0</v>
      </c>
      <c r="K71" s="80"/>
      <c r="L71" s="80"/>
      <c r="M71" s="80"/>
      <c r="N71" s="80"/>
      <c r="O71" s="83"/>
      <c r="P71" s="83"/>
      <c r="Q71" s="19" t="s">
        <v>461</v>
      </c>
      <c r="R71" s="95" t="s">
        <v>173</v>
      </c>
      <c r="S71" s="18">
        <v>0.00088</v>
      </c>
    </row>
    <row r="72" spans="1:19" s="10" customFormat="1" ht="15" customHeight="1" hidden="1">
      <c r="A72" s="81" t="s">
        <v>70</v>
      </c>
      <c r="B72" s="25" t="s">
        <v>461</v>
      </c>
      <c r="C72" s="13" t="s">
        <v>477</v>
      </c>
      <c r="D72" s="20"/>
      <c r="E72" s="9" t="s">
        <v>509</v>
      </c>
      <c r="F72" s="35" t="s">
        <v>173</v>
      </c>
      <c r="G72" s="21">
        <v>260</v>
      </c>
      <c r="H72" s="22">
        <f t="shared" si="8"/>
        <v>0</v>
      </c>
      <c r="I72" s="24">
        <v>25</v>
      </c>
      <c r="J72" s="22">
        <f t="shared" si="9"/>
        <v>0</v>
      </c>
      <c r="K72" s="80"/>
      <c r="L72" s="80"/>
      <c r="M72" s="80"/>
      <c r="N72" s="80"/>
      <c r="O72" s="83"/>
      <c r="P72" s="83"/>
      <c r="Q72" s="19" t="s">
        <v>461</v>
      </c>
      <c r="R72" s="95" t="s">
        <v>173</v>
      </c>
      <c r="S72" s="18">
        <v>260</v>
      </c>
    </row>
    <row r="73" spans="1:19" s="10" customFormat="1" ht="15" customHeight="1" hidden="1">
      <c r="A73" s="96" t="s">
        <v>70</v>
      </c>
      <c r="B73" s="26" t="s">
        <v>461</v>
      </c>
      <c r="C73" s="13" t="s">
        <v>511</v>
      </c>
      <c r="D73" s="20"/>
      <c r="E73" s="9" t="s">
        <v>509</v>
      </c>
      <c r="F73" s="35" t="s">
        <v>173</v>
      </c>
      <c r="G73" s="21">
        <v>260</v>
      </c>
      <c r="H73" s="22">
        <f t="shared" si="8"/>
        <v>0</v>
      </c>
      <c r="I73" s="24">
        <v>25</v>
      </c>
      <c r="J73" s="22">
        <f t="shared" si="9"/>
        <v>0</v>
      </c>
      <c r="K73" s="80"/>
      <c r="L73" s="80"/>
      <c r="M73" s="80"/>
      <c r="N73" s="80"/>
      <c r="O73" s="83"/>
      <c r="P73" s="83"/>
      <c r="Q73" s="19" t="s">
        <v>461</v>
      </c>
      <c r="R73" s="95" t="s">
        <v>173</v>
      </c>
      <c r="S73" s="18">
        <v>260</v>
      </c>
    </row>
    <row r="74" spans="1:19" s="10" customFormat="1" ht="15" customHeight="1" hidden="1">
      <c r="A74" s="93" t="s">
        <v>71</v>
      </c>
      <c r="B74" s="12" t="s">
        <v>461</v>
      </c>
      <c r="C74" s="13"/>
      <c r="D74" s="20"/>
      <c r="E74" s="9" t="s">
        <v>501</v>
      </c>
      <c r="F74" s="35" t="s">
        <v>173</v>
      </c>
      <c r="G74" s="21">
        <v>3500</v>
      </c>
      <c r="H74" s="22">
        <f t="shared" si="8"/>
        <v>0</v>
      </c>
      <c r="I74" s="24">
        <v>25</v>
      </c>
      <c r="J74" s="22">
        <f t="shared" si="9"/>
        <v>0</v>
      </c>
      <c r="K74" s="80"/>
      <c r="L74" s="80"/>
      <c r="M74" s="80"/>
      <c r="N74" s="80"/>
      <c r="O74" s="83"/>
      <c r="P74" s="83"/>
      <c r="Q74" s="19" t="s">
        <v>461</v>
      </c>
      <c r="R74" s="95" t="s">
        <v>173</v>
      </c>
      <c r="S74" s="18">
        <v>3500</v>
      </c>
    </row>
    <row r="75" spans="1:19" s="10" customFormat="1" ht="15" customHeight="1">
      <c r="A75" s="187" t="s">
        <v>178</v>
      </c>
      <c r="B75" s="12" t="s">
        <v>419</v>
      </c>
      <c r="C75" s="13" t="s">
        <v>179</v>
      </c>
      <c r="D75" s="20"/>
      <c r="E75" s="9" t="s">
        <v>490</v>
      </c>
      <c r="F75" s="35" t="s">
        <v>237</v>
      </c>
      <c r="G75" s="21">
        <v>0.35</v>
      </c>
      <c r="H75" s="22">
        <f t="shared" si="8"/>
        <v>0</v>
      </c>
      <c r="I75" s="24">
        <v>25</v>
      </c>
      <c r="J75" s="22">
        <f t="shared" si="9"/>
        <v>0</v>
      </c>
      <c r="K75" s="80"/>
      <c r="L75" s="80"/>
      <c r="M75" s="80"/>
      <c r="N75" s="80"/>
      <c r="O75" s="83"/>
      <c r="P75" s="83"/>
      <c r="Q75" s="19" t="s">
        <v>461</v>
      </c>
      <c r="R75" s="95" t="s">
        <v>237</v>
      </c>
      <c r="S75" s="18">
        <v>0.35</v>
      </c>
    </row>
    <row r="76" spans="1:19" s="10" customFormat="1" ht="15" customHeight="1">
      <c r="A76" s="188"/>
      <c r="B76" s="12" t="s">
        <v>466</v>
      </c>
      <c r="C76" s="13" t="s">
        <v>179</v>
      </c>
      <c r="D76" s="20"/>
      <c r="E76" s="9" t="s">
        <v>490</v>
      </c>
      <c r="F76" s="35" t="s">
        <v>237</v>
      </c>
      <c r="G76" s="21">
        <v>0.13</v>
      </c>
      <c r="H76" s="22">
        <f t="shared" si="8"/>
        <v>0</v>
      </c>
      <c r="I76" s="24">
        <v>25</v>
      </c>
      <c r="J76" s="22">
        <f t="shared" si="9"/>
        <v>0</v>
      </c>
      <c r="K76" s="80"/>
      <c r="L76" s="80"/>
      <c r="M76" s="80"/>
      <c r="N76" s="80"/>
      <c r="O76" s="83"/>
      <c r="P76" s="83"/>
      <c r="Q76" s="19" t="s">
        <v>461</v>
      </c>
      <c r="R76" s="95" t="s">
        <v>237</v>
      </c>
      <c r="S76" s="18">
        <v>0.13</v>
      </c>
    </row>
    <row r="77" spans="1:19" s="10" customFormat="1" ht="15" customHeight="1">
      <c r="A77" s="85"/>
      <c r="B77" s="12" t="s">
        <v>512</v>
      </c>
      <c r="C77" s="13" t="s">
        <v>179</v>
      </c>
      <c r="D77" s="20"/>
      <c r="E77" s="9" t="s">
        <v>490</v>
      </c>
      <c r="F77" s="35" t="s">
        <v>237</v>
      </c>
      <c r="G77" s="21">
        <v>0.005</v>
      </c>
      <c r="H77" s="22">
        <f t="shared" si="8"/>
        <v>0</v>
      </c>
      <c r="I77" s="24">
        <v>25</v>
      </c>
      <c r="J77" s="22">
        <f t="shared" si="9"/>
        <v>0</v>
      </c>
      <c r="K77" s="80"/>
      <c r="L77" s="80"/>
      <c r="M77" s="80"/>
      <c r="N77" s="80"/>
      <c r="O77" s="83"/>
      <c r="P77" s="83"/>
      <c r="Q77" s="19" t="s">
        <v>461</v>
      </c>
      <c r="R77" s="95" t="s">
        <v>237</v>
      </c>
      <c r="S77" s="18">
        <v>0.005</v>
      </c>
    </row>
    <row r="78" spans="1:19" s="10" customFormat="1" ht="15" customHeight="1">
      <c r="A78" s="85"/>
      <c r="B78" s="12" t="s">
        <v>513</v>
      </c>
      <c r="C78" s="13" t="s">
        <v>179</v>
      </c>
      <c r="D78" s="20"/>
      <c r="E78" s="9" t="s">
        <v>490</v>
      </c>
      <c r="F78" s="35" t="s">
        <v>237</v>
      </c>
      <c r="G78" s="21">
        <v>0.031</v>
      </c>
      <c r="H78" s="22">
        <f t="shared" si="8"/>
        <v>0</v>
      </c>
      <c r="I78" s="24">
        <v>25</v>
      </c>
      <c r="J78" s="22">
        <f t="shared" si="9"/>
        <v>0</v>
      </c>
      <c r="K78" s="80"/>
      <c r="L78" s="80"/>
      <c r="M78" s="80"/>
      <c r="N78" s="80"/>
      <c r="O78" s="83"/>
      <c r="P78" s="83"/>
      <c r="Q78" s="19" t="s">
        <v>461</v>
      </c>
      <c r="R78" s="95" t="s">
        <v>237</v>
      </c>
      <c r="S78" s="18">
        <v>0.031</v>
      </c>
    </row>
    <row r="79" spans="1:19" s="10" customFormat="1" ht="15" customHeight="1">
      <c r="A79" s="96"/>
      <c r="B79" s="12" t="s">
        <v>72</v>
      </c>
      <c r="C79" s="13" t="s">
        <v>179</v>
      </c>
      <c r="D79" s="20"/>
      <c r="E79" s="9" t="s">
        <v>490</v>
      </c>
      <c r="F79" s="35" t="s">
        <v>237</v>
      </c>
      <c r="G79" s="21">
        <v>2</v>
      </c>
      <c r="H79" s="22">
        <f t="shared" si="8"/>
        <v>0</v>
      </c>
      <c r="I79" s="24">
        <v>25</v>
      </c>
      <c r="J79" s="22">
        <f t="shared" si="9"/>
        <v>0</v>
      </c>
      <c r="K79" s="80"/>
      <c r="L79" s="80"/>
      <c r="M79" s="80"/>
      <c r="N79" s="80"/>
      <c r="O79" s="83"/>
      <c r="P79" s="83"/>
      <c r="Q79" s="19" t="s">
        <v>461</v>
      </c>
      <c r="R79" s="95" t="s">
        <v>237</v>
      </c>
      <c r="S79" s="18">
        <v>2</v>
      </c>
    </row>
    <row r="80" spans="1:19" s="10" customFormat="1" ht="15" customHeight="1" hidden="1">
      <c r="A80" s="81" t="s">
        <v>73</v>
      </c>
      <c r="B80" s="12" t="s">
        <v>514</v>
      </c>
      <c r="C80" s="13"/>
      <c r="D80" s="20"/>
      <c r="E80" s="9" t="s">
        <v>504</v>
      </c>
      <c r="F80" s="35" t="s">
        <v>237</v>
      </c>
      <c r="G80" s="21">
        <v>145</v>
      </c>
      <c r="H80" s="22">
        <f t="shared" si="8"/>
        <v>0</v>
      </c>
      <c r="I80" s="24">
        <v>25</v>
      </c>
      <c r="J80" s="22">
        <f t="shared" si="9"/>
        <v>0</v>
      </c>
      <c r="K80" s="80"/>
      <c r="L80" s="80"/>
      <c r="M80" s="80"/>
      <c r="N80" s="80"/>
      <c r="O80" s="83"/>
      <c r="P80" s="83"/>
      <c r="Q80" s="19" t="s">
        <v>461</v>
      </c>
      <c r="R80" s="95" t="s">
        <v>237</v>
      </c>
      <c r="S80" s="18">
        <v>145</v>
      </c>
    </row>
    <row r="81" spans="1:19" s="10" customFormat="1" ht="15" customHeight="1" hidden="1">
      <c r="A81" s="85" t="s">
        <v>73</v>
      </c>
      <c r="B81" s="12" t="s">
        <v>515</v>
      </c>
      <c r="C81" s="13"/>
      <c r="D81" s="20"/>
      <c r="E81" s="9" t="s">
        <v>504</v>
      </c>
      <c r="F81" s="35" t="s">
        <v>237</v>
      </c>
      <c r="G81" s="21">
        <v>136</v>
      </c>
      <c r="H81" s="22">
        <f t="shared" si="8"/>
        <v>0</v>
      </c>
      <c r="I81" s="24">
        <v>25</v>
      </c>
      <c r="J81" s="22">
        <f t="shared" si="9"/>
        <v>0</v>
      </c>
      <c r="K81" s="80"/>
      <c r="L81" s="80"/>
      <c r="M81" s="80"/>
      <c r="N81" s="80"/>
      <c r="O81" s="83"/>
      <c r="P81" s="83"/>
      <c r="Q81" s="19" t="s">
        <v>461</v>
      </c>
      <c r="R81" s="95" t="s">
        <v>237</v>
      </c>
      <c r="S81" s="18">
        <v>136</v>
      </c>
    </row>
    <row r="82" spans="1:19" s="10" customFormat="1" ht="15" customHeight="1" hidden="1">
      <c r="A82" s="96" t="s">
        <v>73</v>
      </c>
      <c r="B82" s="12" t="s">
        <v>516</v>
      </c>
      <c r="C82" s="13"/>
      <c r="D82" s="20"/>
      <c r="E82" s="9" t="s">
        <v>504</v>
      </c>
      <c r="F82" s="35" t="s">
        <v>237</v>
      </c>
      <c r="G82" s="21">
        <v>151</v>
      </c>
      <c r="H82" s="22">
        <f t="shared" si="8"/>
        <v>0</v>
      </c>
      <c r="I82" s="24">
        <v>25</v>
      </c>
      <c r="J82" s="22">
        <f t="shared" si="9"/>
        <v>0</v>
      </c>
      <c r="K82" s="80"/>
      <c r="L82" s="80"/>
      <c r="M82" s="80"/>
      <c r="N82" s="80"/>
      <c r="O82" s="83"/>
      <c r="P82" s="83"/>
      <c r="Q82" s="19" t="s">
        <v>461</v>
      </c>
      <c r="R82" s="95" t="s">
        <v>237</v>
      </c>
      <c r="S82" s="18">
        <v>151</v>
      </c>
    </row>
    <row r="83" spans="1:19" s="10" customFormat="1" ht="28.5" customHeight="1">
      <c r="A83" s="93" t="s">
        <v>181</v>
      </c>
      <c r="B83" s="12" t="s">
        <v>461</v>
      </c>
      <c r="C83" s="13" t="s">
        <v>182</v>
      </c>
      <c r="D83" s="20"/>
      <c r="E83" s="9" t="s">
        <v>517</v>
      </c>
      <c r="F83" s="35" t="s">
        <v>195</v>
      </c>
      <c r="G83" s="21">
        <v>0.0049</v>
      </c>
      <c r="H83" s="22">
        <f t="shared" si="8"/>
        <v>0</v>
      </c>
      <c r="I83" s="24">
        <v>25</v>
      </c>
      <c r="J83" s="22">
        <f t="shared" si="9"/>
        <v>0</v>
      </c>
      <c r="K83" s="80"/>
      <c r="L83" s="80"/>
      <c r="M83" s="80"/>
      <c r="N83" s="80"/>
      <c r="O83" s="83"/>
      <c r="P83" s="83"/>
      <c r="Q83" s="19" t="s">
        <v>461</v>
      </c>
      <c r="R83" s="95" t="s">
        <v>195</v>
      </c>
      <c r="S83" s="18">
        <v>0.0049</v>
      </c>
    </row>
    <row r="84" spans="1:19" s="10" customFormat="1" ht="15" customHeight="1">
      <c r="A84" s="81" t="s">
        <v>183</v>
      </c>
      <c r="B84" s="12" t="s">
        <v>518</v>
      </c>
      <c r="C84" s="13" t="s">
        <v>184</v>
      </c>
      <c r="D84" s="20"/>
      <c r="E84" s="9" t="s">
        <v>519</v>
      </c>
      <c r="F84" s="35" t="s">
        <v>173</v>
      </c>
      <c r="G84" s="21">
        <v>0.00088</v>
      </c>
      <c r="H84" s="22">
        <f t="shared" si="8"/>
        <v>0</v>
      </c>
      <c r="I84" s="24">
        <v>25</v>
      </c>
      <c r="J84" s="22">
        <f t="shared" si="9"/>
        <v>0</v>
      </c>
      <c r="K84" s="80"/>
      <c r="L84" s="80"/>
      <c r="M84" s="80"/>
      <c r="N84" s="80"/>
      <c r="O84" s="83"/>
      <c r="P84" s="83"/>
      <c r="Q84" s="19" t="s">
        <v>461</v>
      </c>
      <c r="R84" s="95" t="s">
        <v>173</v>
      </c>
      <c r="S84" s="18">
        <v>0.00088</v>
      </c>
    </row>
    <row r="85" spans="1:19" s="10" customFormat="1" ht="15" customHeight="1">
      <c r="A85" s="85" t="s">
        <v>74</v>
      </c>
      <c r="B85" s="97" t="s">
        <v>185</v>
      </c>
      <c r="C85" s="13" t="s">
        <v>186</v>
      </c>
      <c r="D85" s="20"/>
      <c r="E85" s="9" t="s">
        <v>519</v>
      </c>
      <c r="F85" s="35" t="s">
        <v>82</v>
      </c>
      <c r="G85" s="21">
        <v>0.54</v>
      </c>
      <c r="H85" s="22">
        <f t="shared" si="8"/>
        <v>0</v>
      </c>
      <c r="I85" s="24">
        <v>25</v>
      </c>
      <c r="J85" s="22">
        <f t="shared" si="9"/>
        <v>0</v>
      </c>
      <c r="K85" s="80"/>
      <c r="L85" s="80"/>
      <c r="M85" s="80"/>
      <c r="N85" s="80"/>
      <c r="O85" s="83"/>
      <c r="P85" s="83"/>
      <c r="Q85" s="19" t="s">
        <v>461</v>
      </c>
      <c r="R85" s="95" t="s">
        <v>82</v>
      </c>
      <c r="S85" s="18">
        <v>0.54</v>
      </c>
    </row>
    <row r="86" spans="1:19" s="10" customFormat="1" ht="15" customHeight="1">
      <c r="A86" s="85"/>
      <c r="B86" s="97" t="s">
        <v>187</v>
      </c>
      <c r="C86" s="13" t="s">
        <v>186</v>
      </c>
      <c r="D86" s="20"/>
      <c r="E86" s="9" t="s">
        <v>519</v>
      </c>
      <c r="F86" s="35" t="s">
        <v>82</v>
      </c>
      <c r="G86" s="21">
        <v>0.0055</v>
      </c>
      <c r="H86" s="22">
        <f t="shared" si="8"/>
        <v>0</v>
      </c>
      <c r="I86" s="24">
        <v>25</v>
      </c>
      <c r="J86" s="22">
        <f t="shared" si="9"/>
        <v>0</v>
      </c>
      <c r="K86" s="80"/>
      <c r="L86" s="80"/>
      <c r="M86" s="80"/>
      <c r="N86" s="80"/>
      <c r="O86" s="83"/>
      <c r="P86" s="83"/>
      <c r="Q86" s="19"/>
      <c r="R86" s="95" t="s">
        <v>82</v>
      </c>
      <c r="S86" s="18">
        <v>0.0055</v>
      </c>
    </row>
    <row r="87" spans="1:19" s="10" customFormat="1" ht="15" customHeight="1">
      <c r="A87" s="85"/>
      <c r="B87" s="97" t="s">
        <v>188</v>
      </c>
      <c r="C87" s="13" t="s">
        <v>186</v>
      </c>
      <c r="D87" s="20"/>
      <c r="E87" s="9" t="s">
        <v>519</v>
      </c>
      <c r="F87" s="35" t="s">
        <v>82</v>
      </c>
      <c r="G87" s="21">
        <v>0.005</v>
      </c>
      <c r="H87" s="22">
        <f t="shared" si="8"/>
        <v>0</v>
      </c>
      <c r="I87" s="24">
        <v>25</v>
      </c>
      <c r="J87" s="22">
        <f t="shared" si="9"/>
        <v>0</v>
      </c>
      <c r="K87" s="80"/>
      <c r="L87" s="80"/>
      <c r="M87" s="80"/>
      <c r="N87" s="80"/>
      <c r="O87" s="83"/>
      <c r="P87" s="83"/>
      <c r="Q87" s="19"/>
      <c r="R87" s="95" t="s">
        <v>82</v>
      </c>
      <c r="S87" s="18">
        <v>0.005</v>
      </c>
    </row>
    <row r="88" spans="1:19" s="10" customFormat="1" ht="15" customHeight="1">
      <c r="A88" s="85"/>
      <c r="B88" s="97" t="s">
        <v>189</v>
      </c>
      <c r="C88" s="13" t="s">
        <v>186</v>
      </c>
      <c r="D88" s="20"/>
      <c r="E88" s="9" t="s">
        <v>519</v>
      </c>
      <c r="F88" s="35" t="s">
        <v>82</v>
      </c>
      <c r="G88" s="21">
        <v>0.0059</v>
      </c>
      <c r="H88" s="22">
        <f t="shared" si="8"/>
        <v>0</v>
      </c>
      <c r="I88" s="24">
        <v>25</v>
      </c>
      <c r="J88" s="22">
        <f t="shared" si="9"/>
        <v>0</v>
      </c>
      <c r="K88" s="80"/>
      <c r="L88" s="80"/>
      <c r="M88" s="80"/>
      <c r="N88" s="80"/>
      <c r="O88" s="83"/>
      <c r="P88" s="83"/>
      <c r="Q88" s="19"/>
      <c r="R88" s="95" t="s">
        <v>82</v>
      </c>
      <c r="S88" s="18">
        <v>0.0059</v>
      </c>
    </row>
    <row r="89" spans="1:19" s="10" customFormat="1" ht="15" customHeight="1">
      <c r="A89" s="85"/>
      <c r="B89" s="97" t="s">
        <v>190</v>
      </c>
      <c r="C89" s="13" t="s">
        <v>186</v>
      </c>
      <c r="D89" s="20"/>
      <c r="E89" s="9" t="s">
        <v>519</v>
      </c>
      <c r="F89" s="35" t="s">
        <v>82</v>
      </c>
      <c r="G89" s="21">
        <v>0.0055</v>
      </c>
      <c r="H89" s="22">
        <f t="shared" si="8"/>
        <v>0</v>
      </c>
      <c r="I89" s="24">
        <v>25</v>
      </c>
      <c r="J89" s="22">
        <f t="shared" si="9"/>
        <v>0</v>
      </c>
      <c r="K89" s="80"/>
      <c r="L89" s="80"/>
      <c r="M89" s="80"/>
      <c r="N89" s="80"/>
      <c r="O89" s="83"/>
      <c r="P89" s="83"/>
      <c r="Q89" s="19"/>
      <c r="R89" s="95" t="s">
        <v>82</v>
      </c>
      <c r="S89" s="18">
        <v>0.0055</v>
      </c>
    </row>
    <row r="90" spans="1:19" s="10" customFormat="1" ht="15" customHeight="1">
      <c r="A90" s="85"/>
      <c r="B90" s="97" t="s">
        <v>191</v>
      </c>
      <c r="C90" s="13" t="s">
        <v>186</v>
      </c>
      <c r="D90" s="20"/>
      <c r="E90" s="9" t="s">
        <v>519</v>
      </c>
      <c r="F90" s="35" t="s">
        <v>82</v>
      </c>
      <c r="G90" s="21">
        <v>0.0055</v>
      </c>
      <c r="H90" s="22">
        <f t="shared" si="8"/>
        <v>0</v>
      </c>
      <c r="I90" s="24">
        <v>25</v>
      </c>
      <c r="J90" s="22">
        <f t="shared" si="9"/>
        <v>0</v>
      </c>
      <c r="K90" s="80"/>
      <c r="L90" s="80"/>
      <c r="M90" s="80"/>
      <c r="N90" s="80"/>
      <c r="O90" s="83"/>
      <c r="P90" s="83"/>
      <c r="Q90" s="19"/>
      <c r="R90" s="95" t="s">
        <v>82</v>
      </c>
      <c r="S90" s="18">
        <v>0.0055</v>
      </c>
    </row>
    <row r="91" spans="1:19" s="10" customFormat="1" ht="15" customHeight="1">
      <c r="A91" s="85"/>
      <c r="B91" s="97" t="s">
        <v>192</v>
      </c>
      <c r="C91" s="13" t="s">
        <v>193</v>
      </c>
      <c r="D91" s="20"/>
      <c r="E91" s="9" t="s">
        <v>194</v>
      </c>
      <c r="F91" s="35" t="s">
        <v>120</v>
      </c>
      <c r="G91" s="21">
        <v>0.2</v>
      </c>
      <c r="H91" s="22">
        <f t="shared" si="8"/>
        <v>0</v>
      </c>
      <c r="I91" s="24">
        <v>25</v>
      </c>
      <c r="J91" s="22">
        <f t="shared" si="9"/>
        <v>0</v>
      </c>
      <c r="K91" s="80"/>
      <c r="L91" s="80"/>
      <c r="M91" s="80"/>
      <c r="N91" s="80"/>
      <c r="O91" s="83"/>
      <c r="P91" s="83"/>
      <c r="Q91" s="19"/>
      <c r="R91" s="95" t="s">
        <v>120</v>
      </c>
      <c r="S91" s="18">
        <v>0.2</v>
      </c>
    </row>
    <row r="92" spans="1:19" s="10" customFormat="1" ht="15" customHeight="1">
      <c r="A92" s="85"/>
      <c r="B92" s="97" t="s">
        <v>196</v>
      </c>
      <c r="C92" s="13" t="s">
        <v>193</v>
      </c>
      <c r="D92" s="20"/>
      <c r="E92" s="9" t="s">
        <v>194</v>
      </c>
      <c r="F92" s="35" t="s">
        <v>120</v>
      </c>
      <c r="G92" s="21">
        <v>0.2</v>
      </c>
      <c r="H92" s="22">
        <f t="shared" si="8"/>
        <v>0</v>
      </c>
      <c r="I92" s="24">
        <v>25</v>
      </c>
      <c r="J92" s="22">
        <f t="shared" si="9"/>
        <v>0</v>
      </c>
      <c r="K92" s="80"/>
      <c r="L92" s="80"/>
      <c r="M92" s="80"/>
      <c r="N92" s="80"/>
      <c r="O92" s="83"/>
      <c r="P92" s="83"/>
      <c r="Q92" s="19"/>
      <c r="R92" s="95" t="s">
        <v>120</v>
      </c>
      <c r="S92" s="18">
        <v>0.2</v>
      </c>
    </row>
    <row r="93" spans="1:19" s="10" customFormat="1" ht="15" customHeight="1">
      <c r="A93" s="85"/>
      <c r="B93" s="97" t="s">
        <v>197</v>
      </c>
      <c r="C93" s="13" t="s">
        <v>193</v>
      </c>
      <c r="D93" s="20"/>
      <c r="E93" s="9" t="s">
        <v>194</v>
      </c>
      <c r="F93" s="35" t="s">
        <v>120</v>
      </c>
      <c r="G93" s="21">
        <v>1.1</v>
      </c>
      <c r="H93" s="22">
        <f t="shared" si="8"/>
        <v>0</v>
      </c>
      <c r="I93" s="24">
        <v>25</v>
      </c>
      <c r="J93" s="22">
        <f t="shared" si="9"/>
        <v>0</v>
      </c>
      <c r="K93" s="80"/>
      <c r="L93" s="80"/>
      <c r="M93" s="80"/>
      <c r="N93" s="80"/>
      <c r="O93" s="83"/>
      <c r="P93" s="83"/>
      <c r="Q93" s="19"/>
      <c r="R93" s="95" t="s">
        <v>120</v>
      </c>
      <c r="S93" s="18">
        <v>1.1</v>
      </c>
    </row>
    <row r="94" spans="1:19" s="10" customFormat="1" ht="15" customHeight="1">
      <c r="A94" s="96"/>
      <c r="B94" s="97" t="s">
        <v>198</v>
      </c>
      <c r="C94" s="13" t="s">
        <v>193</v>
      </c>
      <c r="D94" s="20"/>
      <c r="E94" s="9" t="s">
        <v>194</v>
      </c>
      <c r="F94" s="35" t="s">
        <v>120</v>
      </c>
      <c r="G94" s="21">
        <v>0.2</v>
      </c>
      <c r="H94" s="22">
        <f t="shared" si="8"/>
        <v>0</v>
      </c>
      <c r="I94" s="24">
        <v>25</v>
      </c>
      <c r="J94" s="22">
        <f t="shared" si="9"/>
        <v>0</v>
      </c>
      <c r="K94" s="80"/>
      <c r="L94" s="80"/>
      <c r="M94" s="80"/>
      <c r="N94" s="80"/>
      <c r="O94" s="83"/>
      <c r="P94" s="83"/>
      <c r="Q94" s="19"/>
      <c r="R94" s="95" t="s">
        <v>120</v>
      </c>
      <c r="S94" s="18">
        <v>0.2</v>
      </c>
    </row>
    <row r="95" spans="1:19" s="10" customFormat="1" ht="15" customHeight="1">
      <c r="A95" s="81" t="s">
        <v>547</v>
      </c>
      <c r="B95" s="97" t="s">
        <v>520</v>
      </c>
      <c r="C95" s="9" t="s">
        <v>199</v>
      </c>
      <c r="D95" s="20"/>
      <c r="E95" s="9" t="s">
        <v>504</v>
      </c>
      <c r="F95" s="35" t="s">
        <v>173</v>
      </c>
      <c r="G95" s="21">
        <v>0.00095</v>
      </c>
      <c r="H95" s="22">
        <f t="shared" si="8"/>
        <v>0</v>
      </c>
      <c r="I95" s="24">
        <v>25</v>
      </c>
      <c r="J95" s="22">
        <f t="shared" si="9"/>
        <v>0</v>
      </c>
      <c r="K95" s="80"/>
      <c r="L95" s="80"/>
      <c r="M95" s="80"/>
      <c r="N95" s="80"/>
      <c r="O95" s="83"/>
      <c r="P95" s="83"/>
      <c r="Q95" s="19" t="s">
        <v>461</v>
      </c>
      <c r="R95" s="95" t="s">
        <v>173</v>
      </c>
      <c r="S95" s="18">
        <v>0.00095</v>
      </c>
    </row>
    <row r="96" spans="1:19" s="10" customFormat="1" ht="15" customHeight="1">
      <c r="A96" s="85" t="s">
        <v>75</v>
      </c>
      <c r="B96" s="97" t="s">
        <v>521</v>
      </c>
      <c r="C96" s="9" t="s">
        <v>199</v>
      </c>
      <c r="D96" s="20"/>
      <c r="E96" s="9" t="s">
        <v>504</v>
      </c>
      <c r="F96" s="35" t="s">
        <v>173</v>
      </c>
      <c r="G96" s="21">
        <v>0.077</v>
      </c>
      <c r="H96" s="22">
        <f t="shared" si="8"/>
        <v>0</v>
      </c>
      <c r="I96" s="24">
        <v>25</v>
      </c>
      <c r="J96" s="22">
        <f t="shared" si="9"/>
        <v>0</v>
      </c>
      <c r="K96" s="80"/>
      <c r="L96" s="80"/>
      <c r="M96" s="80"/>
      <c r="N96" s="80"/>
      <c r="O96" s="83"/>
      <c r="P96" s="83"/>
      <c r="Q96" s="19" t="s">
        <v>461</v>
      </c>
      <c r="R96" s="95" t="s">
        <v>173</v>
      </c>
      <c r="S96" s="18">
        <v>0.077</v>
      </c>
    </row>
    <row r="97" spans="1:19" s="10" customFormat="1" ht="15" customHeight="1">
      <c r="A97" s="96" t="s">
        <v>75</v>
      </c>
      <c r="B97" s="97" t="s">
        <v>522</v>
      </c>
      <c r="C97" s="9" t="s">
        <v>199</v>
      </c>
      <c r="D97" s="20"/>
      <c r="E97" s="9" t="s">
        <v>504</v>
      </c>
      <c r="F97" s="35" t="s">
        <v>173</v>
      </c>
      <c r="G97" s="21">
        <v>0.076</v>
      </c>
      <c r="H97" s="22">
        <f t="shared" si="8"/>
        <v>0</v>
      </c>
      <c r="I97" s="24">
        <v>25</v>
      </c>
      <c r="J97" s="22">
        <f t="shared" si="9"/>
        <v>0</v>
      </c>
      <c r="K97" s="80"/>
      <c r="L97" s="80"/>
      <c r="M97" s="80"/>
      <c r="N97" s="80"/>
      <c r="O97" s="83"/>
      <c r="P97" s="83"/>
      <c r="Q97" s="19" t="s">
        <v>461</v>
      </c>
      <c r="R97" s="95" t="s">
        <v>173</v>
      </c>
      <c r="S97" s="18">
        <v>0.076</v>
      </c>
    </row>
    <row r="98" spans="1:19" s="10" customFormat="1" ht="15" customHeight="1">
      <c r="A98" s="81" t="s">
        <v>76</v>
      </c>
      <c r="B98" s="34" t="s">
        <v>523</v>
      </c>
      <c r="C98" s="9" t="s">
        <v>199</v>
      </c>
      <c r="D98" s="20"/>
      <c r="E98" s="9" t="s">
        <v>504</v>
      </c>
      <c r="F98" s="35" t="s">
        <v>173</v>
      </c>
      <c r="G98" s="21">
        <v>0.0097</v>
      </c>
      <c r="H98" s="22">
        <f t="shared" si="8"/>
        <v>0</v>
      </c>
      <c r="I98" s="24">
        <v>25</v>
      </c>
      <c r="J98" s="22">
        <f>IF(ISERROR(H98*I98),"",ROUND(H98*I98,1))</f>
        <v>0</v>
      </c>
      <c r="K98" s="80"/>
      <c r="L98" s="80"/>
      <c r="M98" s="80"/>
      <c r="N98" s="80"/>
      <c r="O98" s="83"/>
      <c r="P98" s="83"/>
      <c r="Q98" s="19" t="s">
        <v>461</v>
      </c>
      <c r="R98" s="95" t="s">
        <v>173</v>
      </c>
      <c r="S98" s="18">
        <v>0.00056</v>
      </c>
    </row>
    <row r="99" spans="1:19" s="10" customFormat="1" ht="15" customHeight="1">
      <c r="A99" s="96" t="s">
        <v>76</v>
      </c>
      <c r="B99" s="25" t="s">
        <v>493</v>
      </c>
      <c r="C99" s="9" t="s">
        <v>199</v>
      </c>
      <c r="D99" s="20"/>
      <c r="E99" s="9" t="s">
        <v>504</v>
      </c>
      <c r="F99" s="35" t="s">
        <v>173</v>
      </c>
      <c r="G99" s="21">
        <v>0.00056</v>
      </c>
      <c r="H99" s="22">
        <f t="shared" si="8"/>
        <v>0</v>
      </c>
      <c r="I99" s="24">
        <v>25</v>
      </c>
      <c r="J99" s="22">
        <f t="shared" si="9"/>
        <v>0</v>
      </c>
      <c r="K99" s="80"/>
      <c r="L99" s="80"/>
      <c r="M99" s="80"/>
      <c r="N99" s="80"/>
      <c r="O99" s="83"/>
      <c r="P99" s="83"/>
      <c r="Q99" s="19" t="s">
        <v>461</v>
      </c>
      <c r="R99" s="95" t="s">
        <v>173</v>
      </c>
      <c r="S99" s="18">
        <v>0.0097</v>
      </c>
    </row>
    <row r="100" spans="1:19" s="10" customFormat="1" ht="30.75" customHeight="1">
      <c r="A100" s="81" t="s">
        <v>200</v>
      </c>
      <c r="B100" s="98" t="s">
        <v>201</v>
      </c>
      <c r="C100" s="9" t="s">
        <v>103</v>
      </c>
      <c r="D100" s="20"/>
      <c r="E100" s="9" t="s">
        <v>504</v>
      </c>
      <c r="F100" s="35" t="s">
        <v>104</v>
      </c>
      <c r="G100" s="21">
        <v>0.25</v>
      </c>
      <c r="H100" s="22">
        <f t="shared" si="8"/>
        <v>0</v>
      </c>
      <c r="I100" s="24">
        <v>25</v>
      </c>
      <c r="J100" s="22">
        <f t="shared" si="9"/>
        <v>0</v>
      </c>
      <c r="K100" s="80"/>
      <c r="L100" s="80"/>
      <c r="M100" s="80"/>
      <c r="N100" s="80"/>
      <c r="O100" s="83"/>
      <c r="P100" s="83"/>
      <c r="Q100" s="19"/>
      <c r="R100" s="95" t="s">
        <v>104</v>
      </c>
      <c r="S100" s="18">
        <v>0.25</v>
      </c>
    </row>
    <row r="101" spans="1:19" s="10" customFormat="1" ht="39.75" customHeight="1">
      <c r="A101" s="84"/>
      <c r="B101" s="98" t="s">
        <v>202</v>
      </c>
      <c r="C101" s="9" t="s">
        <v>103</v>
      </c>
      <c r="D101" s="20"/>
      <c r="E101" s="9" t="s">
        <v>504</v>
      </c>
      <c r="F101" s="35" t="s">
        <v>104</v>
      </c>
      <c r="G101" s="21">
        <v>0.36</v>
      </c>
      <c r="H101" s="22">
        <f t="shared" si="8"/>
        <v>0</v>
      </c>
      <c r="I101" s="24">
        <v>25</v>
      </c>
      <c r="J101" s="22">
        <f t="shared" si="9"/>
        <v>0</v>
      </c>
      <c r="K101" s="80"/>
      <c r="L101" s="80"/>
      <c r="M101" s="80"/>
      <c r="N101" s="80"/>
      <c r="O101" s="83"/>
      <c r="P101" s="83"/>
      <c r="Q101" s="19"/>
      <c r="R101" s="95" t="s">
        <v>104</v>
      </c>
      <c r="S101" s="18">
        <v>0.36</v>
      </c>
    </row>
    <row r="102" spans="1:19" s="10" customFormat="1" ht="39.75" customHeight="1">
      <c r="A102" s="84"/>
      <c r="B102" s="98" t="s">
        <v>203</v>
      </c>
      <c r="C102" s="9" t="s">
        <v>103</v>
      </c>
      <c r="D102" s="20"/>
      <c r="E102" s="9" t="s">
        <v>504</v>
      </c>
      <c r="F102" s="35" t="s">
        <v>104</v>
      </c>
      <c r="G102" s="21">
        <v>0.25</v>
      </c>
      <c r="H102" s="22">
        <f t="shared" si="8"/>
        <v>0</v>
      </c>
      <c r="I102" s="24">
        <v>25</v>
      </c>
      <c r="J102" s="22">
        <f t="shared" si="9"/>
        <v>0</v>
      </c>
      <c r="K102" s="80"/>
      <c r="L102" s="80"/>
      <c r="M102" s="80"/>
      <c r="N102" s="80"/>
      <c r="O102" s="83"/>
      <c r="P102" s="83"/>
      <c r="Q102" s="19"/>
      <c r="R102" s="95" t="s">
        <v>104</v>
      </c>
      <c r="S102" s="18">
        <v>0.25</v>
      </c>
    </row>
    <row r="103" spans="1:19" s="10" customFormat="1" ht="39" customHeight="1">
      <c r="A103" s="99"/>
      <c r="B103" s="98" t="s">
        <v>204</v>
      </c>
      <c r="C103" s="9" t="s">
        <v>103</v>
      </c>
      <c r="D103" s="20"/>
      <c r="E103" s="9" t="s">
        <v>504</v>
      </c>
      <c r="F103" s="35" t="s">
        <v>104</v>
      </c>
      <c r="G103" s="21">
        <v>0.36</v>
      </c>
      <c r="H103" s="22">
        <f t="shared" si="8"/>
        <v>0</v>
      </c>
      <c r="I103" s="24">
        <v>25</v>
      </c>
      <c r="J103" s="22">
        <f t="shared" si="9"/>
        <v>0</v>
      </c>
      <c r="K103" s="80"/>
      <c r="L103" s="80"/>
      <c r="M103" s="80"/>
      <c r="N103" s="80"/>
      <c r="O103" s="83"/>
      <c r="P103" s="83"/>
      <c r="Q103" s="19"/>
      <c r="R103" s="95" t="s">
        <v>104</v>
      </c>
      <c r="S103" s="18">
        <v>0.36</v>
      </c>
    </row>
    <row r="104" spans="1:19" s="10" customFormat="1" ht="15" customHeight="1">
      <c r="A104" s="81" t="s">
        <v>205</v>
      </c>
      <c r="B104" s="110" t="s">
        <v>206</v>
      </c>
      <c r="C104" s="9" t="s">
        <v>113</v>
      </c>
      <c r="D104" s="20"/>
      <c r="E104" s="9" t="s">
        <v>504</v>
      </c>
      <c r="F104" s="35" t="s">
        <v>548</v>
      </c>
      <c r="G104" s="21">
        <v>0.35</v>
      </c>
      <c r="H104" s="22">
        <f t="shared" si="8"/>
        <v>0</v>
      </c>
      <c r="I104" s="24">
        <v>25</v>
      </c>
      <c r="J104" s="22">
        <f t="shared" si="9"/>
        <v>0</v>
      </c>
      <c r="K104" s="80"/>
      <c r="L104" s="80"/>
      <c r="M104" s="80"/>
      <c r="N104" s="80"/>
      <c r="O104" s="83"/>
      <c r="P104" s="83"/>
      <c r="Q104" s="19"/>
      <c r="R104" s="95" t="s">
        <v>548</v>
      </c>
      <c r="S104" s="18">
        <v>0.35</v>
      </c>
    </row>
    <row r="105" spans="1:19" s="10" customFormat="1" ht="15" customHeight="1">
      <c r="A105" s="84"/>
      <c r="B105" s="110" t="s">
        <v>207</v>
      </c>
      <c r="C105" s="9" t="s">
        <v>113</v>
      </c>
      <c r="D105" s="20"/>
      <c r="E105" s="9" t="s">
        <v>504</v>
      </c>
      <c r="F105" s="35" t="s">
        <v>548</v>
      </c>
      <c r="G105" s="21">
        <v>0.22</v>
      </c>
      <c r="H105" s="22">
        <f t="shared" si="8"/>
        <v>0</v>
      </c>
      <c r="I105" s="24">
        <v>25</v>
      </c>
      <c r="J105" s="22">
        <f t="shared" si="9"/>
        <v>0</v>
      </c>
      <c r="K105" s="80"/>
      <c r="L105" s="80"/>
      <c r="M105" s="80"/>
      <c r="N105" s="80"/>
      <c r="O105" s="83"/>
      <c r="P105" s="83"/>
      <c r="Q105" s="19"/>
      <c r="R105" s="95" t="s">
        <v>548</v>
      </c>
      <c r="S105" s="18">
        <v>0.22</v>
      </c>
    </row>
    <row r="106" spans="1:19" s="10" customFormat="1" ht="30" customHeight="1">
      <c r="A106" s="84"/>
      <c r="B106" s="98" t="s">
        <v>208</v>
      </c>
      <c r="C106" s="9" t="s">
        <v>113</v>
      </c>
      <c r="D106" s="20"/>
      <c r="E106" s="9" t="s">
        <v>504</v>
      </c>
      <c r="F106" s="35" t="s">
        <v>548</v>
      </c>
      <c r="G106" s="21">
        <v>0.35</v>
      </c>
      <c r="H106" s="22">
        <f t="shared" si="8"/>
        <v>0</v>
      </c>
      <c r="I106" s="24">
        <v>25</v>
      </c>
      <c r="J106" s="22">
        <f>IF(ISERROR(H106*I106),"",ROUND(H106*I106,1))</f>
        <v>0</v>
      </c>
      <c r="K106" s="80"/>
      <c r="L106" s="80"/>
      <c r="M106" s="80"/>
      <c r="N106" s="80"/>
      <c r="O106" s="83"/>
      <c r="P106" s="83"/>
      <c r="Q106" s="19"/>
      <c r="R106" s="95" t="s">
        <v>548</v>
      </c>
      <c r="S106" s="18">
        <v>0.35</v>
      </c>
    </row>
    <row r="107" spans="1:19" s="10" customFormat="1" ht="30" customHeight="1">
      <c r="A107" s="99"/>
      <c r="B107" s="98" t="s">
        <v>209</v>
      </c>
      <c r="C107" s="9" t="s">
        <v>113</v>
      </c>
      <c r="D107" s="20"/>
      <c r="E107" s="9" t="s">
        <v>504</v>
      </c>
      <c r="F107" s="35" t="s">
        <v>548</v>
      </c>
      <c r="G107" s="21">
        <v>0.22</v>
      </c>
      <c r="H107" s="22">
        <f t="shared" si="8"/>
        <v>0</v>
      </c>
      <c r="I107" s="24">
        <v>25</v>
      </c>
      <c r="J107" s="22">
        <f>IF(ISERROR(H107*I107),"",ROUND(H107*I107,1))</f>
        <v>0</v>
      </c>
      <c r="K107" s="80"/>
      <c r="L107" s="80"/>
      <c r="M107" s="80"/>
      <c r="N107" s="80"/>
      <c r="O107" s="83"/>
      <c r="P107" s="83"/>
      <c r="Q107" s="19"/>
      <c r="R107" s="95" t="s">
        <v>548</v>
      </c>
      <c r="S107" s="18">
        <v>0.22</v>
      </c>
    </row>
    <row r="108" spans="1:19" s="10" customFormat="1" ht="39.75" customHeight="1">
      <c r="A108" s="73" t="s">
        <v>115</v>
      </c>
      <c r="B108" s="74"/>
      <c r="C108" s="75"/>
      <c r="D108" s="20"/>
      <c r="E108" s="76"/>
      <c r="F108" s="77"/>
      <c r="G108" s="33"/>
      <c r="H108" s="78"/>
      <c r="I108" s="24">
        <v>25</v>
      </c>
      <c r="J108" s="22">
        <f>IF(ISERROR(H108*I108),"",ROUND(H108*I108,1))</f>
        <v>0</v>
      </c>
      <c r="K108" s="80"/>
      <c r="L108" s="80"/>
      <c r="M108" s="80"/>
      <c r="N108" s="80"/>
      <c r="O108" s="83"/>
      <c r="P108" s="83"/>
      <c r="Q108" s="18"/>
      <c r="R108" s="18"/>
      <c r="S108" s="18"/>
    </row>
    <row r="109" spans="1:19" s="10" customFormat="1" ht="39.75" customHeight="1">
      <c r="A109" s="73" t="s">
        <v>115</v>
      </c>
      <c r="B109" s="74"/>
      <c r="C109" s="75"/>
      <c r="D109" s="20"/>
      <c r="E109" s="76"/>
      <c r="F109" s="77"/>
      <c r="G109" s="33"/>
      <c r="H109" s="78"/>
      <c r="I109" s="24">
        <v>25</v>
      </c>
      <c r="J109" s="22">
        <f>IF(ISERROR(H109*I109),"",ROUND(H109*I109,1))</f>
        <v>0</v>
      </c>
      <c r="K109" s="80"/>
      <c r="L109" s="80"/>
      <c r="M109" s="80"/>
      <c r="N109" s="80"/>
      <c r="O109" s="83"/>
      <c r="P109" s="83"/>
      <c r="Q109" s="18"/>
      <c r="R109" s="18"/>
      <c r="S109" s="18"/>
    </row>
    <row r="110" spans="1:19" s="10" customFormat="1" ht="39.75" customHeight="1">
      <c r="A110" s="73" t="s">
        <v>115</v>
      </c>
      <c r="B110" s="74"/>
      <c r="C110" s="75"/>
      <c r="D110" s="20"/>
      <c r="E110" s="76"/>
      <c r="F110" s="77"/>
      <c r="G110" s="33"/>
      <c r="H110" s="78"/>
      <c r="I110" s="24">
        <v>25</v>
      </c>
      <c r="J110" s="22">
        <f>IF(ISERROR(H110*I110),"",ROUND(H110*I110,1))</f>
        <v>0</v>
      </c>
      <c r="K110" s="80"/>
      <c r="L110" s="80"/>
      <c r="M110" s="80"/>
      <c r="N110" s="80"/>
      <c r="O110" s="83"/>
      <c r="P110" s="83"/>
      <c r="Q110" s="18"/>
      <c r="R110" s="18"/>
      <c r="S110" s="18"/>
    </row>
    <row r="111" spans="1:26" s="10" customFormat="1" ht="15" customHeight="1">
      <c r="A111" s="2"/>
      <c r="B111" s="2"/>
      <c r="C111" s="2"/>
      <c r="D111" s="4"/>
      <c r="E111" s="2"/>
      <c r="F111" s="4"/>
      <c r="G111" s="11" t="s">
        <v>462</v>
      </c>
      <c r="H111" s="100">
        <f>SUM(H6:H110)</f>
        <v>0</v>
      </c>
      <c r="I111" s="79" t="s">
        <v>116</v>
      </c>
      <c r="J111" s="100">
        <f>SUM(J6:J110)</f>
        <v>0</v>
      </c>
      <c r="K111" s="80"/>
      <c r="L111" s="80"/>
      <c r="M111" s="80"/>
      <c r="N111" s="80"/>
      <c r="O111" s="83"/>
      <c r="P111" s="83"/>
      <c r="Q111" s="19" t="s">
        <v>461</v>
      </c>
      <c r="R111" s="19"/>
      <c r="S111" s="19"/>
      <c r="Z111" s="10" t="s">
        <v>117</v>
      </c>
    </row>
    <row r="112" spans="1:19" s="10" customFormat="1" ht="15" customHeight="1">
      <c r="A112" s="2"/>
      <c r="B112" s="4"/>
      <c r="C112" s="2"/>
      <c r="D112" s="4"/>
      <c r="E112" s="2"/>
      <c r="F112" s="4"/>
      <c r="G112" s="4"/>
      <c r="H112" s="4"/>
      <c r="I112" s="4"/>
      <c r="J112" s="4"/>
      <c r="K112" s="80"/>
      <c r="L112" s="80"/>
      <c r="M112" s="80"/>
      <c r="N112" s="80"/>
      <c r="O112" s="83"/>
      <c r="P112" s="83"/>
      <c r="Q112" s="19" t="s">
        <v>461</v>
      </c>
      <c r="R112" s="19"/>
      <c r="S112" s="19"/>
    </row>
    <row r="113" spans="1:19" s="10" customFormat="1" ht="15" customHeight="1">
      <c r="A113" s="2"/>
      <c r="B113" s="4"/>
      <c r="C113" s="2"/>
      <c r="D113" s="4"/>
      <c r="E113" s="2"/>
      <c r="F113" s="4"/>
      <c r="G113" s="4"/>
      <c r="H113" s="4"/>
      <c r="I113" s="4"/>
      <c r="J113" s="4"/>
      <c r="K113" s="80"/>
      <c r="L113" s="80"/>
      <c r="M113" s="80"/>
      <c r="N113" s="80"/>
      <c r="O113" s="83"/>
      <c r="P113" s="83"/>
      <c r="Q113" s="19" t="s">
        <v>461</v>
      </c>
      <c r="R113" s="19"/>
      <c r="S113" s="19"/>
    </row>
  </sheetData>
  <sheetProtection formatCells="0"/>
  <mergeCells count="20">
    <mergeCell ref="D4:D5"/>
    <mergeCell ref="F4:F5"/>
    <mergeCell ref="J4:J5"/>
    <mergeCell ref="E4:E5"/>
    <mergeCell ref="H4:H5"/>
    <mergeCell ref="I4:I5"/>
    <mergeCell ref="G4:G5"/>
    <mergeCell ref="A6:A7"/>
    <mergeCell ref="B11:B12"/>
    <mergeCell ref="B13:B14"/>
    <mergeCell ref="B19:B20"/>
    <mergeCell ref="B21:B22"/>
    <mergeCell ref="B29:B30"/>
    <mergeCell ref="B31:B32"/>
    <mergeCell ref="B45:B46"/>
    <mergeCell ref="A75:A76"/>
    <mergeCell ref="B49:B50"/>
    <mergeCell ref="B51:B52"/>
    <mergeCell ref="B53:B54"/>
    <mergeCell ref="B55:B59"/>
  </mergeCells>
  <dataValidations count="3">
    <dataValidation type="list" showInputMessage="1" showErrorMessage="1" sqref="C11:C12 C17:C18 C33:C44">
      <formula1>$V$7:$V$39</formula1>
    </dataValidation>
    <dataValidation type="list" showInputMessage="1" showErrorMessage="1" sqref="C19:C32 C13:C16 C9:C10 C45:C46 C49:C50">
      <formula1>$V$7:$V$25</formula1>
    </dataValidation>
    <dataValidation type="list" showInputMessage="1" showErrorMessage="1" sqref="C51:C54">
      <formula1>$V$16:$V$38</formula1>
    </dataValidation>
  </dataValidations>
  <printOptions horizontalCentered="1"/>
  <pageMargins left="0.3937007874015748" right="0.3937007874015748" top="0.31496062992125984" bottom="0.3937007874015748" header="0.2755905511811024" footer="0.2362204724409449"/>
  <pageSetup fitToHeight="0" fitToWidth="1" horizontalDpi="300" verticalDpi="300" orientation="landscape" paperSize="9" scale="78" r:id="rId1"/>
  <headerFooter alignWithMargins="0">
    <oddFooter>&amp;CCH&amp;Y4&amp;Y　&amp;P / &amp;N ページ</oddFooter>
  </headerFooter>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indexed="42"/>
    <pageSetUpPr fitToPage="1"/>
  </sheetPr>
  <dimension ref="A1:Z113"/>
  <sheetViews>
    <sheetView zoomScale="85" zoomScaleNormal="85" zoomScalePageLayoutView="0" workbookViewId="0" topLeftCell="A1">
      <pane ySplit="5" topLeftCell="A6" activePane="bottomLeft" state="frozen"/>
      <selection pane="topLeft" activeCell="D2" sqref="D2"/>
      <selection pane="bottomLeft" activeCell="C10" sqref="C10"/>
    </sheetView>
  </sheetViews>
  <sheetFormatPr defaultColWidth="9.00390625" defaultRowHeight="15" customHeight="1"/>
  <cols>
    <col min="1" max="1" width="39.375" style="2" customWidth="1"/>
    <col min="2" max="2" width="38.625" style="2" customWidth="1"/>
    <col min="3" max="3" width="29.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4" width="9.00390625" style="2" hidden="1" customWidth="1"/>
    <col min="15" max="15" width="7.00390625" style="14" hidden="1" customWidth="1"/>
    <col min="16" max="16" width="9.00390625" style="14" hidden="1" customWidth="1"/>
    <col min="17" max="19" width="9.00390625" style="15" hidden="1" customWidth="1"/>
    <col min="20" max="20" width="5.375" style="2" hidden="1" customWidth="1"/>
    <col min="21" max="25" width="9.00390625" style="2" hidden="1" customWidth="1"/>
    <col min="26" max="16384" width="9.00390625" style="2" customWidth="1"/>
  </cols>
  <sheetData>
    <row r="1" spans="1:2" ht="14.25">
      <c r="A1" s="1" t="s">
        <v>632</v>
      </c>
      <c r="B1" s="3"/>
    </row>
    <row r="2" spans="1:17" ht="15" customHeight="1">
      <c r="A2" s="1" t="s">
        <v>571</v>
      </c>
      <c r="B2" s="3"/>
      <c r="C2" s="31" t="s">
        <v>36</v>
      </c>
      <c r="Q2" s="14"/>
    </row>
    <row r="3" spans="3:19" s="3" customFormat="1" ht="15" customHeight="1">
      <c r="C3" s="133" t="s">
        <v>37</v>
      </c>
      <c r="D3" s="6"/>
      <c r="F3" s="6"/>
      <c r="G3" s="6"/>
      <c r="H3" s="6"/>
      <c r="I3" s="6"/>
      <c r="J3" s="6"/>
      <c r="O3" s="16"/>
      <c r="P3" s="16"/>
      <c r="Q3" s="16"/>
      <c r="R3" s="17"/>
      <c r="S3" s="17"/>
    </row>
    <row r="4" spans="1:17" ht="15" customHeight="1">
      <c r="A4" s="5" t="s">
        <v>572</v>
      </c>
      <c r="B4" s="7"/>
      <c r="C4" s="5"/>
      <c r="D4" s="180" t="s">
        <v>453</v>
      </c>
      <c r="E4" s="184" t="s">
        <v>454</v>
      </c>
      <c r="F4" s="183" t="s">
        <v>455</v>
      </c>
      <c r="G4" s="183" t="s">
        <v>456</v>
      </c>
      <c r="H4" s="183" t="s">
        <v>457</v>
      </c>
      <c r="I4" s="183" t="s">
        <v>458</v>
      </c>
      <c r="J4" s="183" t="s">
        <v>459</v>
      </c>
      <c r="Q4" s="14"/>
    </row>
    <row r="5" spans="1:10" ht="15" customHeight="1">
      <c r="A5" s="5" t="s">
        <v>460</v>
      </c>
      <c r="B5" s="7" t="s">
        <v>452</v>
      </c>
      <c r="C5" s="8" t="s">
        <v>452</v>
      </c>
      <c r="D5" s="180"/>
      <c r="E5" s="184"/>
      <c r="F5" s="183"/>
      <c r="G5" s="183"/>
      <c r="H5" s="180"/>
      <c r="I5" s="180"/>
      <c r="J5" s="180"/>
    </row>
    <row r="6" spans="1:19" s="10" customFormat="1" ht="15" customHeight="1">
      <c r="A6" s="187" t="s">
        <v>119</v>
      </c>
      <c r="B6" s="25" t="s">
        <v>43</v>
      </c>
      <c r="C6" s="13" t="s">
        <v>494</v>
      </c>
      <c r="D6" s="20"/>
      <c r="E6" s="9" t="s">
        <v>465</v>
      </c>
      <c r="F6" s="21">
        <v>14.4</v>
      </c>
      <c r="G6" s="21">
        <v>7.4E-05</v>
      </c>
      <c r="H6" s="22">
        <f aca="true" t="shared" si="0" ref="H6:H37">IF(ISERROR(D6*IF(F6="",1,F6)*G6),0,ROUND(D6*IF(F6="",1,F6)*G6,1))</f>
        <v>0</v>
      </c>
      <c r="I6" s="24">
        <v>25</v>
      </c>
      <c r="J6" s="82">
        <f aca="true" t="shared" si="1" ref="J6:J37">IF(ISERROR(H6*I6),0,ROUND(H6*I6,1))</f>
        <v>0</v>
      </c>
      <c r="K6" s="80"/>
      <c r="L6" s="80"/>
      <c r="M6" s="80"/>
      <c r="N6" s="80"/>
      <c r="O6" s="83"/>
      <c r="P6" s="83"/>
      <c r="Q6" s="19" t="s">
        <v>461</v>
      </c>
      <c r="R6" s="18">
        <v>14.4</v>
      </c>
      <c r="S6" s="18">
        <v>7.4E-05</v>
      </c>
    </row>
    <row r="7" spans="1:25" s="10" customFormat="1" ht="15" customHeight="1">
      <c r="A7" s="188"/>
      <c r="B7" s="27" t="s">
        <v>461</v>
      </c>
      <c r="C7" s="13" t="s">
        <v>495</v>
      </c>
      <c r="D7" s="20"/>
      <c r="E7" s="9" t="s">
        <v>465</v>
      </c>
      <c r="F7" s="21">
        <v>30.5</v>
      </c>
      <c r="G7" s="21">
        <v>7.4E-05</v>
      </c>
      <c r="H7" s="22">
        <f t="shared" si="0"/>
        <v>0</v>
      </c>
      <c r="I7" s="24">
        <v>25</v>
      </c>
      <c r="J7" s="82">
        <f t="shared" si="1"/>
        <v>0</v>
      </c>
      <c r="K7" s="80"/>
      <c r="L7" s="80"/>
      <c r="M7" s="80"/>
      <c r="N7" s="80"/>
      <c r="O7" s="83"/>
      <c r="P7" s="83"/>
      <c r="Q7" s="19" t="s">
        <v>461</v>
      </c>
      <c r="R7" s="18">
        <v>30.5</v>
      </c>
      <c r="S7" s="18">
        <v>7.4E-05</v>
      </c>
      <c r="V7" s="10" t="s">
        <v>464</v>
      </c>
      <c r="W7" s="10" t="s">
        <v>465</v>
      </c>
      <c r="X7" s="10">
        <v>29</v>
      </c>
      <c r="Y7" s="10" t="s">
        <v>121</v>
      </c>
    </row>
    <row r="8" spans="1:25" s="10" customFormat="1" ht="15" customHeight="1">
      <c r="A8" s="85" t="s">
        <v>44</v>
      </c>
      <c r="B8" s="26" t="s">
        <v>461</v>
      </c>
      <c r="C8" s="13" t="s">
        <v>496</v>
      </c>
      <c r="D8" s="20"/>
      <c r="E8" s="9" t="s">
        <v>467</v>
      </c>
      <c r="F8" s="21">
        <v>13.9</v>
      </c>
      <c r="G8" s="21">
        <v>3.9E-06</v>
      </c>
      <c r="H8" s="22">
        <f t="shared" si="0"/>
        <v>0</v>
      </c>
      <c r="I8" s="24">
        <v>25</v>
      </c>
      <c r="J8" s="82">
        <f t="shared" si="1"/>
        <v>0</v>
      </c>
      <c r="K8" s="80"/>
      <c r="L8" s="80"/>
      <c r="M8" s="80"/>
      <c r="N8" s="80"/>
      <c r="O8" s="80"/>
      <c r="P8" s="83"/>
      <c r="Q8" s="19" t="s">
        <v>461</v>
      </c>
      <c r="R8" s="18">
        <v>13.9</v>
      </c>
      <c r="S8" s="18">
        <v>3.9E-06</v>
      </c>
      <c r="V8" s="10" t="s">
        <v>499</v>
      </c>
      <c r="W8" s="10" t="s">
        <v>465</v>
      </c>
      <c r="X8" s="10">
        <v>25.7</v>
      </c>
      <c r="Y8" s="10" t="s">
        <v>121</v>
      </c>
    </row>
    <row r="9" spans="1:25" s="10" customFormat="1" ht="15" customHeight="1">
      <c r="A9" s="85"/>
      <c r="B9" s="86" t="s">
        <v>122</v>
      </c>
      <c r="C9" s="75"/>
      <c r="D9" s="20"/>
      <c r="E9" s="9">
        <f aca="true" t="shared" si="2" ref="E9:E40">IF(C9="","",VLOOKUP(C9,$V$7:$X$39,2,FALSE))</f>
      </c>
      <c r="F9" s="21">
        <f aca="true" t="shared" si="3" ref="F9:F40">IF(C9="","",VLOOKUP(C9,$V$7:$X$39,3,FALSE))</f>
      </c>
      <c r="G9" s="21">
        <f>IF(C9="","",IF(VLOOKUP(C9,$V$7:$Y$39,4,FALSE)="固体燃料",K9,IF(VLOOKUP(C9,$V$7:$Y$39,4,FALSE)="気体燃料",M9,"")))</f>
      </c>
      <c r="H9" s="22">
        <f t="shared" si="0"/>
        <v>0</v>
      </c>
      <c r="I9" s="24">
        <v>25</v>
      </c>
      <c r="J9" s="82">
        <f t="shared" si="1"/>
        <v>0</v>
      </c>
      <c r="K9" s="87">
        <v>1.2E-05</v>
      </c>
      <c r="L9" s="80"/>
      <c r="M9" s="87">
        <v>6.3E-07</v>
      </c>
      <c r="N9" s="80"/>
      <c r="O9" s="83"/>
      <c r="P9" s="83"/>
      <c r="Q9" s="19"/>
      <c r="R9" s="88">
        <f aca="true" t="shared" si="4" ref="R9:R46">IF(C9="","",VLOOKUP(C9,$V$7:$X$39,3,FALSE))</f>
      </c>
      <c r="S9" s="18" t="s">
        <v>45</v>
      </c>
      <c r="V9" s="10" t="s">
        <v>7</v>
      </c>
      <c r="W9" s="10" t="s">
        <v>465</v>
      </c>
      <c r="X9" s="10">
        <v>26.9</v>
      </c>
      <c r="Y9" s="10" t="s">
        <v>121</v>
      </c>
    </row>
    <row r="10" spans="1:25" s="10" customFormat="1" ht="15" customHeight="1">
      <c r="A10" s="85"/>
      <c r="B10" s="89"/>
      <c r="C10" s="75"/>
      <c r="D10" s="20"/>
      <c r="E10" s="9">
        <f t="shared" si="2"/>
      </c>
      <c r="F10" s="21">
        <f t="shared" si="3"/>
      </c>
      <c r="G10" s="21">
        <f>IF(C10="","",IF(VLOOKUP(C10,$V$7:$Y$39,4,FALSE)="固体燃料",K10,IF(VLOOKUP(C10,$V$7:$Y$39,4,FALSE)="気体燃料",M10,"")))</f>
      </c>
      <c r="H10" s="22">
        <f t="shared" si="0"/>
        <v>0</v>
      </c>
      <c r="I10" s="24">
        <v>25</v>
      </c>
      <c r="J10" s="82">
        <f t="shared" si="1"/>
        <v>0</v>
      </c>
      <c r="K10" s="87">
        <v>1.2E-05</v>
      </c>
      <c r="L10" s="80"/>
      <c r="M10" s="87">
        <v>6.3E-07</v>
      </c>
      <c r="N10" s="80"/>
      <c r="O10" s="83"/>
      <c r="P10" s="83"/>
      <c r="Q10" s="19"/>
      <c r="R10" s="88">
        <f t="shared" si="4"/>
      </c>
      <c r="S10" s="18" t="s">
        <v>123</v>
      </c>
      <c r="V10" s="10" t="s">
        <v>466</v>
      </c>
      <c r="W10" s="10" t="s">
        <v>465</v>
      </c>
      <c r="X10" s="10">
        <v>29.4</v>
      </c>
      <c r="Y10" s="10" t="s">
        <v>121</v>
      </c>
    </row>
    <row r="11" spans="1:25" s="10" customFormat="1" ht="15" customHeight="1">
      <c r="A11" s="85"/>
      <c r="B11" s="185" t="s">
        <v>124</v>
      </c>
      <c r="C11" s="75"/>
      <c r="D11" s="20"/>
      <c r="E11" s="9">
        <f t="shared" si="2"/>
      </c>
      <c r="F11" s="21">
        <f t="shared" si="3"/>
      </c>
      <c r="G11" s="21">
        <v>3E-05</v>
      </c>
      <c r="H11" s="22">
        <f t="shared" si="0"/>
        <v>0</v>
      </c>
      <c r="I11" s="24">
        <v>25</v>
      </c>
      <c r="J11" s="82">
        <f t="shared" si="1"/>
        <v>0</v>
      </c>
      <c r="K11" s="80"/>
      <c r="L11" s="80"/>
      <c r="M11" s="80"/>
      <c r="N11" s="80"/>
      <c r="O11" s="83"/>
      <c r="P11" s="83"/>
      <c r="Q11" s="19"/>
      <c r="R11" s="88">
        <f t="shared" si="4"/>
      </c>
      <c r="S11" s="18">
        <v>3E-05</v>
      </c>
      <c r="V11" s="10" t="s">
        <v>475</v>
      </c>
      <c r="W11" s="10" t="s">
        <v>465</v>
      </c>
      <c r="X11" s="10">
        <v>29.9</v>
      </c>
      <c r="Y11" s="10" t="s">
        <v>121</v>
      </c>
    </row>
    <row r="12" spans="1:25" s="10" customFormat="1" ht="15" customHeight="1">
      <c r="A12" s="85"/>
      <c r="B12" s="186"/>
      <c r="C12" s="75"/>
      <c r="D12" s="20"/>
      <c r="E12" s="9">
        <f t="shared" si="2"/>
      </c>
      <c r="F12" s="21">
        <f t="shared" si="3"/>
      </c>
      <c r="G12" s="21">
        <v>3E-05</v>
      </c>
      <c r="H12" s="22">
        <f t="shared" si="0"/>
        <v>0</v>
      </c>
      <c r="I12" s="24">
        <v>25</v>
      </c>
      <c r="J12" s="82">
        <f t="shared" si="1"/>
        <v>0</v>
      </c>
      <c r="K12" s="80"/>
      <c r="L12" s="80"/>
      <c r="M12" s="80"/>
      <c r="N12" s="80"/>
      <c r="O12" s="83"/>
      <c r="P12" s="83"/>
      <c r="Q12" s="19"/>
      <c r="R12" s="88">
        <f t="shared" si="4"/>
      </c>
      <c r="S12" s="18">
        <v>3E-05</v>
      </c>
      <c r="V12" s="10" t="s">
        <v>500</v>
      </c>
      <c r="W12" s="10" t="s">
        <v>465</v>
      </c>
      <c r="X12" s="10">
        <v>23.9</v>
      </c>
      <c r="Y12" s="10" t="s">
        <v>121</v>
      </c>
    </row>
    <row r="13" spans="1:25" s="10" customFormat="1" ht="15" customHeight="1">
      <c r="A13" s="85"/>
      <c r="B13" s="185" t="s">
        <v>46</v>
      </c>
      <c r="C13" s="75"/>
      <c r="D13" s="20"/>
      <c r="E13" s="9">
        <f t="shared" si="2"/>
      </c>
      <c r="F13" s="21">
        <f t="shared" si="3"/>
      </c>
      <c r="G13" s="21">
        <f>IF(C13="","",IF(VLOOKUP(C13,$V$7:$Y$39,4,FALSE)="固体燃料",K13,IF(VLOOKUP(C13,$V$7:$Y$39,4,FALSE)="気体燃料",M13,"")))</f>
      </c>
      <c r="H13" s="22">
        <f t="shared" si="0"/>
        <v>0</v>
      </c>
      <c r="I13" s="24">
        <v>25</v>
      </c>
      <c r="J13" s="82">
        <f t="shared" si="1"/>
        <v>0</v>
      </c>
      <c r="K13" s="87">
        <v>1.2E-05</v>
      </c>
      <c r="L13" s="80"/>
      <c r="M13" s="87">
        <v>6.3E-07</v>
      </c>
      <c r="N13" s="80"/>
      <c r="O13" s="83"/>
      <c r="P13" s="83"/>
      <c r="Q13" s="19"/>
      <c r="R13" s="88">
        <f t="shared" si="4"/>
      </c>
      <c r="S13" s="18" t="s">
        <v>125</v>
      </c>
      <c r="V13" s="10" t="s">
        <v>494</v>
      </c>
      <c r="W13" s="10" t="s">
        <v>465</v>
      </c>
      <c r="X13" s="10">
        <v>14.4</v>
      </c>
      <c r="Y13" s="10" t="s">
        <v>121</v>
      </c>
    </row>
    <row r="14" spans="1:25" s="10" customFormat="1" ht="15" customHeight="1">
      <c r="A14" s="85"/>
      <c r="B14" s="186"/>
      <c r="C14" s="75"/>
      <c r="D14" s="20"/>
      <c r="E14" s="9">
        <f t="shared" si="2"/>
      </c>
      <c r="F14" s="21">
        <f t="shared" si="3"/>
      </c>
      <c r="G14" s="21">
        <f>IF(C14="","",IF(VLOOKUP(C14,$V$7:$Y$39,4,FALSE)="固体燃料",K14,IF(VLOOKUP(C14,$V$7:$Y$39,4,FALSE)="気体燃料",M14,"")))</f>
      </c>
      <c r="H14" s="22">
        <f t="shared" si="0"/>
        <v>0</v>
      </c>
      <c r="I14" s="24">
        <v>25</v>
      </c>
      <c r="J14" s="82">
        <f t="shared" si="1"/>
        <v>0</v>
      </c>
      <c r="K14" s="87">
        <v>1.2E-05</v>
      </c>
      <c r="L14" s="80"/>
      <c r="M14" s="87">
        <v>6.3E-07</v>
      </c>
      <c r="N14" s="80"/>
      <c r="O14" s="83"/>
      <c r="P14" s="83"/>
      <c r="Q14" s="19"/>
      <c r="R14" s="88">
        <f t="shared" si="4"/>
      </c>
      <c r="S14" s="18" t="s">
        <v>126</v>
      </c>
      <c r="V14" s="10" t="s">
        <v>495</v>
      </c>
      <c r="W14" s="10" t="s">
        <v>465</v>
      </c>
      <c r="X14" s="10">
        <v>30.5</v>
      </c>
      <c r="Y14" s="10" t="s">
        <v>121</v>
      </c>
    </row>
    <row r="15" spans="1:25" s="10" customFormat="1" ht="15" customHeight="1">
      <c r="A15" s="85"/>
      <c r="B15" s="86" t="s">
        <v>47</v>
      </c>
      <c r="C15" s="75"/>
      <c r="D15" s="20"/>
      <c r="E15" s="9">
        <f t="shared" si="2"/>
      </c>
      <c r="F15" s="21">
        <f t="shared" si="3"/>
      </c>
      <c r="G15" s="21">
        <f>IF(C15="","",IF(VLOOKUP(C15,$V$7:$Y$39,4,FALSE)="固体燃料",K15,IF(VLOOKUP(C15,$V$7:$Y$39,4,FALSE)="気体燃料",M15,"")))</f>
      </c>
      <c r="H15" s="22">
        <f t="shared" si="0"/>
        <v>0</v>
      </c>
      <c r="I15" s="24">
        <v>25</v>
      </c>
      <c r="J15" s="82">
        <f t="shared" si="1"/>
        <v>0</v>
      </c>
      <c r="K15" s="87">
        <v>1.2E-05</v>
      </c>
      <c r="L15" s="80"/>
      <c r="M15" s="87">
        <v>6.3E-07</v>
      </c>
      <c r="N15" s="80"/>
      <c r="O15" s="83"/>
      <c r="P15" s="83"/>
      <c r="Q15" s="19"/>
      <c r="R15" s="88">
        <f t="shared" si="4"/>
      </c>
      <c r="S15" s="18" t="s">
        <v>127</v>
      </c>
      <c r="V15" s="10" t="s">
        <v>128</v>
      </c>
      <c r="W15" s="10" t="s">
        <v>465</v>
      </c>
      <c r="X15" s="10">
        <v>33.1</v>
      </c>
      <c r="Y15" s="10" t="s">
        <v>121</v>
      </c>
    </row>
    <row r="16" spans="1:25" s="10" customFormat="1" ht="15" customHeight="1">
      <c r="A16" s="85"/>
      <c r="B16" s="89"/>
      <c r="C16" s="75"/>
      <c r="D16" s="20"/>
      <c r="E16" s="9">
        <f t="shared" si="2"/>
      </c>
      <c r="F16" s="21">
        <f t="shared" si="3"/>
      </c>
      <c r="G16" s="21">
        <f>IF(C16="","",IF(VLOOKUP(C16,$V$7:$Y$39,4,FALSE)="固体燃料",K16,IF(VLOOKUP(C16,$V$7:$Y$39,4,FALSE)="気体燃料",M16,"")))</f>
      </c>
      <c r="H16" s="22">
        <f t="shared" si="0"/>
        <v>0</v>
      </c>
      <c r="I16" s="24">
        <v>25</v>
      </c>
      <c r="J16" s="82">
        <f t="shared" si="1"/>
        <v>0</v>
      </c>
      <c r="K16" s="87">
        <v>1.2E-05</v>
      </c>
      <c r="L16" s="80"/>
      <c r="M16" s="87">
        <v>6.3E-07</v>
      </c>
      <c r="N16" s="80"/>
      <c r="O16" s="83"/>
      <c r="P16" s="83"/>
      <c r="Q16" s="19"/>
      <c r="R16" s="88">
        <f t="shared" si="4"/>
      </c>
      <c r="S16" s="18" t="s">
        <v>129</v>
      </c>
      <c r="V16" s="10" t="s">
        <v>48</v>
      </c>
      <c r="W16" s="10" t="s">
        <v>465</v>
      </c>
      <c r="X16" s="10">
        <v>50.8</v>
      </c>
      <c r="Y16" s="10" t="s">
        <v>130</v>
      </c>
    </row>
    <row r="17" spans="1:25" s="10" customFormat="1" ht="15" customHeight="1">
      <c r="A17" s="85"/>
      <c r="B17" s="86" t="s">
        <v>131</v>
      </c>
      <c r="C17" s="75"/>
      <c r="D17" s="20"/>
      <c r="E17" s="9">
        <f t="shared" si="2"/>
      </c>
      <c r="F17" s="21">
        <f t="shared" si="3"/>
      </c>
      <c r="G17" s="21">
        <v>1.6E-07</v>
      </c>
      <c r="H17" s="22">
        <f t="shared" si="0"/>
        <v>0</v>
      </c>
      <c r="I17" s="24">
        <v>25</v>
      </c>
      <c r="J17" s="82">
        <f t="shared" si="1"/>
        <v>0</v>
      </c>
      <c r="K17" s="80"/>
      <c r="L17" s="80"/>
      <c r="M17" s="80"/>
      <c r="N17" s="80"/>
      <c r="O17" s="83"/>
      <c r="P17" s="83"/>
      <c r="Q17" s="19"/>
      <c r="R17" s="88">
        <f t="shared" si="4"/>
      </c>
      <c r="S17" s="18">
        <v>1.6E-07</v>
      </c>
      <c r="V17" s="10" t="s">
        <v>492</v>
      </c>
      <c r="W17" s="10" t="s">
        <v>49</v>
      </c>
      <c r="X17" s="10">
        <v>44.9</v>
      </c>
      <c r="Y17" s="10" t="s">
        <v>130</v>
      </c>
    </row>
    <row r="18" spans="1:25" s="10" customFormat="1" ht="15" customHeight="1">
      <c r="A18" s="85"/>
      <c r="B18" s="89"/>
      <c r="C18" s="75"/>
      <c r="D18" s="20"/>
      <c r="E18" s="9">
        <f t="shared" si="2"/>
      </c>
      <c r="F18" s="21">
        <f t="shared" si="3"/>
      </c>
      <c r="G18" s="21">
        <v>1.6E-07</v>
      </c>
      <c r="H18" s="22">
        <f t="shared" si="0"/>
        <v>0</v>
      </c>
      <c r="I18" s="24">
        <v>25</v>
      </c>
      <c r="J18" s="82">
        <f t="shared" si="1"/>
        <v>0</v>
      </c>
      <c r="K18" s="80"/>
      <c r="L18" s="80"/>
      <c r="M18" s="80"/>
      <c r="N18" s="80"/>
      <c r="O18" s="83"/>
      <c r="P18" s="83"/>
      <c r="Q18" s="19"/>
      <c r="R18" s="88">
        <f t="shared" si="4"/>
      </c>
      <c r="S18" s="18">
        <v>1.6E-07</v>
      </c>
      <c r="V18" s="10" t="s">
        <v>477</v>
      </c>
      <c r="W18" s="10" t="s">
        <v>465</v>
      </c>
      <c r="X18" s="10">
        <v>54.6</v>
      </c>
      <c r="Y18" s="10" t="s">
        <v>130</v>
      </c>
    </row>
    <row r="19" spans="1:25" s="10" customFormat="1" ht="15" customHeight="1">
      <c r="A19" s="85"/>
      <c r="B19" s="185" t="s">
        <v>50</v>
      </c>
      <c r="C19" s="75"/>
      <c r="D19" s="20"/>
      <c r="E19" s="9">
        <f t="shared" si="2"/>
      </c>
      <c r="F19" s="21">
        <f t="shared" si="3"/>
      </c>
      <c r="G19" s="21">
        <f aca="true" t="shared" si="5" ref="G19:G32">IF(C19="","",IF(VLOOKUP(C19,$V$7:$Y$39,4,FALSE)="固体燃料",K19,IF(VLOOKUP(C19,$V$7:$Y$39,4,FALSE)="気体燃料",M19,"")))</f>
      </c>
      <c r="H19" s="22">
        <f t="shared" si="0"/>
        <v>0</v>
      </c>
      <c r="I19" s="24">
        <v>25</v>
      </c>
      <c r="J19" s="82">
        <f t="shared" si="1"/>
        <v>0</v>
      </c>
      <c r="K19" s="87">
        <v>1.2E-05</v>
      </c>
      <c r="L19" s="80"/>
      <c r="M19" s="87">
        <v>6.3E-07</v>
      </c>
      <c r="N19" s="80"/>
      <c r="O19" s="83"/>
      <c r="P19" s="83"/>
      <c r="Q19" s="19"/>
      <c r="R19" s="88">
        <f t="shared" si="4"/>
      </c>
      <c r="S19" s="18" t="s">
        <v>132</v>
      </c>
      <c r="V19" s="10" t="s">
        <v>51</v>
      </c>
      <c r="W19" s="10" t="s">
        <v>49</v>
      </c>
      <c r="X19" s="10">
        <v>43.5</v>
      </c>
      <c r="Y19" s="10" t="s">
        <v>130</v>
      </c>
    </row>
    <row r="20" spans="1:25" s="10" customFormat="1" ht="15" customHeight="1">
      <c r="A20" s="85"/>
      <c r="B20" s="186"/>
      <c r="C20" s="75"/>
      <c r="D20" s="20"/>
      <c r="E20" s="9">
        <f t="shared" si="2"/>
      </c>
      <c r="F20" s="21">
        <f t="shared" si="3"/>
      </c>
      <c r="G20" s="21">
        <f t="shared" si="5"/>
      </c>
      <c r="H20" s="22">
        <f t="shared" si="0"/>
        <v>0</v>
      </c>
      <c r="I20" s="24">
        <v>25</v>
      </c>
      <c r="J20" s="82">
        <f t="shared" si="1"/>
        <v>0</v>
      </c>
      <c r="K20" s="87">
        <v>1.2E-05</v>
      </c>
      <c r="L20" s="80"/>
      <c r="M20" s="87">
        <v>6.3E-07</v>
      </c>
      <c r="N20" s="80"/>
      <c r="O20" s="83"/>
      <c r="P20" s="83"/>
      <c r="Q20" s="19"/>
      <c r="R20" s="88">
        <f t="shared" si="4"/>
      </c>
      <c r="S20" s="18" t="s">
        <v>133</v>
      </c>
      <c r="V20" s="10" t="s">
        <v>480</v>
      </c>
      <c r="W20" s="10" t="s">
        <v>49</v>
      </c>
      <c r="X20" s="10">
        <v>21.1</v>
      </c>
      <c r="Y20" s="10" t="s">
        <v>130</v>
      </c>
    </row>
    <row r="21" spans="1:25" s="10" customFormat="1" ht="15" customHeight="1">
      <c r="A21" s="85"/>
      <c r="B21" s="185" t="s">
        <v>52</v>
      </c>
      <c r="C21" s="75"/>
      <c r="D21" s="20"/>
      <c r="E21" s="9">
        <f t="shared" si="2"/>
      </c>
      <c r="F21" s="21">
        <f t="shared" si="3"/>
      </c>
      <c r="G21" s="21">
        <f t="shared" si="5"/>
      </c>
      <c r="H21" s="22">
        <f t="shared" si="0"/>
        <v>0</v>
      </c>
      <c r="I21" s="24">
        <v>25</v>
      </c>
      <c r="J21" s="82">
        <f t="shared" si="1"/>
        <v>0</v>
      </c>
      <c r="K21" s="87">
        <v>1.2E-05</v>
      </c>
      <c r="L21" s="80"/>
      <c r="M21" s="87">
        <v>6.3E-07</v>
      </c>
      <c r="N21" s="80"/>
      <c r="O21" s="83"/>
      <c r="P21" s="83"/>
      <c r="Q21" s="19"/>
      <c r="R21" s="88">
        <f t="shared" si="4"/>
      </c>
      <c r="S21" s="18" t="s">
        <v>134</v>
      </c>
      <c r="V21" s="10" t="s">
        <v>481</v>
      </c>
      <c r="W21" s="10" t="s">
        <v>49</v>
      </c>
      <c r="X21" s="10">
        <v>3.41</v>
      </c>
      <c r="Y21" s="10" t="s">
        <v>130</v>
      </c>
    </row>
    <row r="22" spans="1:25" s="10" customFormat="1" ht="15" customHeight="1">
      <c r="A22" s="85"/>
      <c r="B22" s="186"/>
      <c r="C22" s="75"/>
      <c r="D22" s="20"/>
      <c r="E22" s="9">
        <f t="shared" si="2"/>
      </c>
      <c r="F22" s="21">
        <f t="shared" si="3"/>
      </c>
      <c r="G22" s="21">
        <f t="shared" si="5"/>
      </c>
      <c r="H22" s="22">
        <f t="shared" si="0"/>
        <v>0</v>
      </c>
      <c r="I22" s="24">
        <v>25</v>
      </c>
      <c r="J22" s="82">
        <f t="shared" si="1"/>
        <v>0</v>
      </c>
      <c r="K22" s="87">
        <v>1.2E-05</v>
      </c>
      <c r="L22" s="80"/>
      <c r="M22" s="87">
        <v>6.3E-07</v>
      </c>
      <c r="N22" s="80"/>
      <c r="O22" s="83"/>
      <c r="P22" s="83"/>
      <c r="Q22" s="19"/>
      <c r="R22" s="88">
        <f t="shared" si="4"/>
      </c>
      <c r="S22" s="18" t="s">
        <v>135</v>
      </c>
      <c r="V22" s="10" t="s">
        <v>482</v>
      </c>
      <c r="W22" s="10" t="s">
        <v>49</v>
      </c>
      <c r="X22" s="10">
        <v>8.41</v>
      </c>
      <c r="Y22" s="10" t="s">
        <v>130</v>
      </c>
    </row>
    <row r="23" spans="1:25" s="10" customFormat="1" ht="15" customHeight="1">
      <c r="A23" s="85"/>
      <c r="B23" s="86" t="s">
        <v>53</v>
      </c>
      <c r="C23" s="75"/>
      <c r="D23" s="20"/>
      <c r="E23" s="9">
        <f t="shared" si="2"/>
      </c>
      <c r="F23" s="21">
        <f t="shared" si="3"/>
      </c>
      <c r="G23" s="21">
        <f t="shared" si="5"/>
      </c>
      <c r="H23" s="22">
        <f t="shared" si="0"/>
        <v>0</v>
      </c>
      <c r="I23" s="24">
        <v>25</v>
      </c>
      <c r="J23" s="82">
        <f t="shared" si="1"/>
        <v>0</v>
      </c>
      <c r="K23" s="87">
        <v>1.2E-05</v>
      </c>
      <c r="L23" s="80"/>
      <c r="M23" s="87">
        <v>6.3E-07</v>
      </c>
      <c r="N23" s="80"/>
      <c r="O23" s="83"/>
      <c r="P23" s="83"/>
      <c r="Q23" s="19"/>
      <c r="R23" s="88">
        <f t="shared" si="4"/>
      </c>
      <c r="S23" s="18" t="s">
        <v>136</v>
      </c>
      <c r="V23" s="10" t="s">
        <v>54</v>
      </c>
      <c r="W23" s="10" t="s">
        <v>49</v>
      </c>
      <c r="X23" s="10">
        <v>45</v>
      </c>
      <c r="Y23" s="10" t="s">
        <v>130</v>
      </c>
    </row>
    <row r="24" spans="1:25" s="10" customFormat="1" ht="15" customHeight="1">
      <c r="A24" s="85"/>
      <c r="B24" s="89"/>
      <c r="C24" s="75"/>
      <c r="D24" s="20"/>
      <c r="E24" s="9">
        <f t="shared" si="2"/>
      </c>
      <c r="F24" s="21">
        <f t="shared" si="3"/>
      </c>
      <c r="G24" s="21">
        <f t="shared" si="5"/>
      </c>
      <c r="H24" s="22">
        <f t="shared" si="0"/>
        <v>0</v>
      </c>
      <c r="I24" s="24">
        <v>25</v>
      </c>
      <c r="J24" s="82">
        <f t="shared" si="1"/>
        <v>0</v>
      </c>
      <c r="K24" s="87">
        <v>1.2E-05</v>
      </c>
      <c r="L24" s="80"/>
      <c r="M24" s="87">
        <v>6.3E-07</v>
      </c>
      <c r="N24" s="80"/>
      <c r="O24" s="83"/>
      <c r="P24" s="83"/>
      <c r="Q24" s="19"/>
      <c r="R24" s="88">
        <f t="shared" si="4"/>
      </c>
      <c r="S24" s="18" t="s">
        <v>138</v>
      </c>
      <c r="V24" s="10" t="s">
        <v>139</v>
      </c>
      <c r="W24" s="10" t="s">
        <v>49</v>
      </c>
      <c r="X24" s="10">
        <v>28.5</v>
      </c>
      <c r="Y24" s="10" t="s">
        <v>130</v>
      </c>
    </row>
    <row r="25" spans="1:19" s="10" customFormat="1" ht="15" customHeight="1">
      <c r="A25" s="85"/>
      <c r="B25" s="86" t="s">
        <v>55</v>
      </c>
      <c r="C25" s="75"/>
      <c r="D25" s="20"/>
      <c r="E25" s="9">
        <f t="shared" si="2"/>
      </c>
      <c r="F25" s="21">
        <f t="shared" si="3"/>
      </c>
      <c r="G25" s="21">
        <f t="shared" si="5"/>
      </c>
      <c r="H25" s="22">
        <f t="shared" si="0"/>
        <v>0</v>
      </c>
      <c r="I25" s="24">
        <v>25</v>
      </c>
      <c r="J25" s="82">
        <f t="shared" si="1"/>
        <v>0</v>
      </c>
      <c r="K25" s="87">
        <v>1.2E-05</v>
      </c>
      <c r="L25" s="80"/>
      <c r="M25" s="87">
        <v>6.3E-07</v>
      </c>
      <c r="N25" s="80"/>
      <c r="O25" s="83"/>
      <c r="P25" s="83"/>
      <c r="Q25" s="19"/>
      <c r="R25" s="88">
        <f t="shared" si="4"/>
      </c>
      <c r="S25" s="18" t="s">
        <v>140</v>
      </c>
    </row>
    <row r="26" spans="1:25" s="10" customFormat="1" ht="15" customHeight="1">
      <c r="A26" s="85"/>
      <c r="B26" s="89"/>
      <c r="C26" s="75"/>
      <c r="D26" s="20"/>
      <c r="E26" s="9">
        <f t="shared" si="2"/>
      </c>
      <c r="F26" s="21">
        <f t="shared" si="3"/>
      </c>
      <c r="G26" s="21">
        <f t="shared" si="5"/>
      </c>
      <c r="H26" s="22">
        <f t="shared" si="0"/>
        <v>0</v>
      </c>
      <c r="I26" s="24">
        <v>25</v>
      </c>
      <c r="J26" s="82">
        <f t="shared" si="1"/>
        <v>0</v>
      </c>
      <c r="K26" s="87">
        <v>1.2E-05</v>
      </c>
      <c r="L26" s="80"/>
      <c r="M26" s="87">
        <v>6.3E-07</v>
      </c>
      <c r="N26" s="80"/>
      <c r="O26" s="83"/>
      <c r="P26" s="83"/>
      <c r="Q26" s="19"/>
      <c r="R26" s="88">
        <f t="shared" si="4"/>
      </c>
      <c r="S26" s="18" t="s">
        <v>141</v>
      </c>
      <c r="V26" s="10" t="s">
        <v>9</v>
      </c>
      <c r="W26" s="10" t="s">
        <v>465</v>
      </c>
      <c r="X26" s="10">
        <v>37.3</v>
      </c>
      <c r="Y26" s="10" t="s">
        <v>142</v>
      </c>
    </row>
    <row r="27" spans="1:25" s="10" customFormat="1" ht="15" customHeight="1">
      <c r="A27" s="85"/>
      <c r="B27" s="86" t="s">
        <v>56</v>
      </c>
      <c r="C27" s="75"/>
      <c r="D27" s="20"/>
      <c r="E27" s="9">
        <f t="shared" si="2"/>
      </c>
      <c r="F27" s="21">
        <f t="shared" si="3"/>
      </c>
      <c r="G27" s="21">
        <f t="shared" si="5"/>
      </c>
      <c r="H27" s="22">
        <f t="shared" si="0"/>
        <v>0</v>
      </c>
      <c r="I27" s="24">
        <v>25</v>
      </c>
      <c r="J27" s="82">
        <f t="shared" si="1"/>
        <v>0</v>
      </c>
      <c r="K27" s="87">
        <v>1.2E-05</v>
      </c>
      <c r="L27" s="80"/>
      <c r="M27" s="87">
        <v>6.3E-07</v>
      </c>
      <c r="N27" s="80"/>
      <c r="O27" s="83"/>
      <c r="P27" s="83"/>
      <c r="Q27" s="19"/>
      <c r="R27" s="88">
        <f t="shared" si="4"/>
      </c>
      <c r="S27" s="18" t="s">
        <v>143</v>
      </c>
      <c r="V27" s="10" t="s">
        <v>5</v>
      </c>
      <c r="W27" s="10" t="s">
        <v>465</v>
      </c>
      <c r="X27" s="10">
        <v>40.9</v>
      </c>
      <c r="Y27" s="10" t="s">
        <v>142</v>
      </c>
    </row>
    <row r="28" spans="1:25" s="10" customFormat="1" ht="15" customHeight="1">
      <c r="A28" s="85"/>
      <c r="B28" s="89"/>
      <c r="C28" s="75"/>
      <c r="D28" s="20"/>
      <c r="E28" s="9">
        <f t="shared" si="2"/>
      </c>
      <c r="F28" s="21">
        <f t="shared" si="3"/>
      </c>
      <c r="G28" s="21">
        <f t="shared" si="5"/>
      </c>
      <c r="H28" s="22">
        <f t="shared" si="0"/>
        <v>0</v>
      </c>
      <c r="I28" s="24">
        <v>25</v>
      </c>
      <c r="J28" s="82">
        <f t="shared" si="1"/>
        <v>0</v>
      </c>
      <c r="K28" s="87">
        <v>1.2E-05</v>
      </c>
      <c r="L28" s="80"/>
      <c r="M28" s="87">
        <v>6.3E-07</v>
      </c>
      <c r="N28" s="80"/>
      <c r="O28" s="83"/>
      <c r="P28" s="83"/>
      <c r="Q28" s="19"/>
      <c r="R28" s="88">
        <f t="shared" si="4"/>
      </c>
      <c r="S28" s="18" t="s">
        <v>144</v>
      </c>
      <c r="V28" s="10" t="s">
        <v>145</v>
      </c>
      <c r="W28" s="10" t="s">
        <v>467</v>
      </c>
      <c r="X28" s="10">
        <v>35.3</v>
      </c>
      <c r="Y28" s="10" t="s">
        <v>142</v>
      </c>
    </row>
    <row r="29" spans="1:25" s="10" customFormat="1" ht="21" customHeight="1">
      <c r="A29" s="85"/>
      <c r="B29" s="185" t="s">
        <v>57</v>
      </c>
      <c r="C29" s="75"/>
      <c r="D29" s="20"/>
      <c r="E29" s="9">
        <f t="shared" si="2"/>
      </c>
      <c r="F29" s="21">
        <f t="shared" si="3"/>
      </c>
      <c r="G29" s="21">
        <f t="shared" si="5"/>
      </c>
      <c r="H29" s="22">
        <f t="shared" si="0"/>
        <v>0</v>
      </c>
      <c r="I29" s="24">
        <v>25</v>
      </c>
      <c r="J29" s="82">
        <f t="shared" si="1"/>
        <v>0</v>
      </c>
      <c r="K29" s="87">
        <v>1.2E-05</v>
      </c>
      <c r="L29" s="80"/>
      <c r="M29" s="87">
        <v>6.3E-07</v>
      </c>
      <c r="N29" s="80"/>
      <c r="O29" s="83"/>
      <c r="P29" s="83"/>
      <c r="Q29" s="19"/>
      <c r="R29" s="88">
        <f t="shared" si="4"/>
      </c>
      <c r="S29" s="18" t="s">
        <v>146</v>
      </c>
      <c r="V29" s="10" t="s">
        <v>58</v>
      </c>
      <c r="W29" s="10" t="s">
        <v>467</v>
      </c>
      <c r="X29" s="10">
        <v>38.2</v>
      </c>
      <c r="Y29" s="10" t="s">
        <v>142</v>
      </c>
    </row>
    <row r="30" spans="1:25" s="10" customFormat="1" ht="21" customHeight="1">
      <c r="A30" s="85"/>
      <c r="B30" s="186"/>
      <c r="C30" s="75"/>
      <c r="D30" s="20"/>
      <c r="E30" s="9">
        <f t="shared" si="2"/>
      </c>
      <c r="F30" s="21">
        <f t="shared" si="3"/>
      </c>
      <c r="G30" s="21">
        <f t="shared" si="5"/>
      </c>
      <c r="H30" s="22">
        <f t="shared" si="0"/>
        <v>0</v>
      </c>
      <c r="I30" s="24">
        <v>25</v>
      </c>
      <c r="J30" s="82">
        <f t="shared" si="1"/>
        <v>0</v>
      </c>
      <c r="K30" s="87">
        <v>1.2E-05</v>
      </c>
      <c r="L30" s="80"/>
      <c r="M30" s="87">
        <v>6.3E-07</v>
      </c>
      <c r="N30" s="80"/>
      <c r="O30" s="83"/>
      <c r="P30" s="83"/>
      <c r="Q30" s="19"/>
      <c r="R30" s="88">
        <f t="shared" si="4"/>
      </c>
      <c r="S30" s="18" t="s">
        <v>147</v>
      </c>
      <c r="V30" s="10" t="s">
        <v>468</v>
      </c>
      <c r="W30" s="10" t="s">
        <v>467</v>
      </c>
      <c r="X30" s="10">
        <v>34.6</v>
      </c>
      <c r="Y30" s="10" t="s">
        <v>142</v>
      </c>
    </row>
    <row r="31" spans="1:25" s="10" customFormat="1" ht="21" customHeight="1">
      <c r="A31" s="85"/>
      <c r="B31" s="185" t="s">
        <v>59</v>
      </c>
      <c r="C31" s="75"/>
      <c r="D31" s="20"/>
      <c r="E31" s="9">
        <f t="shared" si="2"/>
      </c>
      <c r="F31" s="21">
        <f t="shared" si="3"/>
      </c>
      <c r="G31" s="21">
        <f t="shared" si="5"/>
      </c>
      <c r="H31" s="22">
        <f t="shared" si="0"/>
        <v>0</v>
      </c>
      <c r="I31" s="24">
        <v>25</v>
      </c>
      <c r="J31" s="82">
        <f t="shared" si="1"/>
        <v>0</v>
      </c>
      <c r="K31" s="87">
        <v>1.2E-05</v>
      </c>
      <c r="L31" s="80"/>
      <c r="M31" s="87">
        <v>6.3E-07</v>
      </c>
      <c r="N31" s="80"/>
      <c r="O31" s="83"/>
      <c r="P31" s="83"/>
      <c r="Q31" s="19"/>
      <c r="R31" s="88">
        <f t="shared" si="4"/>
      </c>
      <c r="S31" s="18" t="s">
        <v>148</v>
      </c>
      <c r="V31" s="10" t="s">
        <v>469</v>
      </c>
      <c r="W31" s="10" t="s">
        <v>467</v>
      </c>
      <c r="X31" s="10">
        <v>33.6</v>
      </c>
      <c r="Y31" s="10" t="s">
        <v>142</v>
      </c>
    </row>
    <row r="32" spans="1:25" s="10" customFormat="1" ht="21" customHeight="1">
      <c r="A32" s="85"/>
      <c r="B32" s="186"/>
      <c r="C32" s="75"/>
      <c r="D32" s="20"/>
      <c r="E32" s="9">
        <f t="shared" si="2"/>
      </c>
      <c r="F32" s="21">
        <f t="shared" si="3"/>
      </c>
      <c r="G32" s="21">
        <f t="shared" si="5"/>
      </c>
      <c r="H32" s="22">
        <f t="shared" si="0"/>
        <v>0</v>
      </c>
      <c r="I32" s="24">
        <v>25</v>
      </c>
      <c r="J32" s="82">
        <f t="shared" si="1"/>
        <v>0</v>
      </c>
      <c r="K32" s="87">
        <v>1.2E-05</v>
      </c>
      <c r="L32" s="80"/>
      <c r="M32" s="87">
        <v>6.3E-07</v>
      </c>
      <c r="N32" s="80"/>
      <c r="O32" s="83"/>
      <c r="P32" s="83"/>
      <c r="Q32" s="19"/>
      <c r="R32" s="88">
        <f t="shared" si="4"/>
      </c>
      <c r="S32" s="18" t="s">
        <v>149</v>
      </c>
      <c r="V32" s="10" t="s">
        <v>470</v>
      </c>
      <c r="W32" s="10" t="s">
        <v>467</v>
      </c>
      <c r="X32" s="10">
        <v>36.7</v>
      </c>
      <c r="Y32" s="10" t="s">
        <v>142</v>
      </c>
    </row>
    <row r="33" spans="1:25" s="10" customFormat="1" ht="15" customHeight="1">
      <c r="A33" s="85"/>
      <c r="B33" s="86" t="s">
        <v>150</v>
      </c>
      <c r="C33" s="75"/>
      <c r="D33" s="20"/>
      <c r="E33" s="9">
        <f t="shared" si="2"/>
      </c>
      <c r="F33" s="21">
        <f t="shared" si="3"/>
      </c>
      <c r="G33" s="21">
        <v>2.7E-05</v>
      </c>
      <c r="H33" s="22">
        <f t="shared" si="0"/>
        <v>0</v>
      </c>
      <c r="I33" s="24">
        <v>25</v>
      </c>
      <c r="J33" s="82">
        <f t="shared" si="1"/>
        <v>0</v>
      </c>
      <c r="K33" s="80"/>
      <c r="L33" s="80"/>
      <c r="M33" s="80"/>
      <c r="N33" s="80"/>
      <c r="O33" s="83"/>
      <c r="P33" s="83"/>
      <c r="Q33" s="19"/>
      <c r="R33" s="88">
        <f t="shared" si="4"/>
      </c>
      <c r="S33" s="18">
        <v>2.7E-05</v>
      </c>
      <c r="V33" s="10" t="s">
        <v>471</v>
      </c>
      <c r="W33" s="10" t="s">
        <v>467</v>
      </c>
      <c r="X33" s="10">
        <v>36.7</v>
      </c>
      <c r="Y33" s="10" t="s">
        <v>142</v>
      </c>
    </row>
    <row r="34" spans="1:25" s="10" customFormat="1" ht="15" customHeight="1">
      <c r="A34" s="85"/>
      <c r="B34" s="89"/>
      <c r="C34" s="75"/>
      <c r="D34" s="20"/>
      <c r="E34" s="9">
        <f t="shared" si="2"/>
      </c>
      <c r="F34" s="21">
        <f t="shared" si="3"/>
      </c>
      <c r="G34" s="21">
        <v>2.7E-05</v>
      </c>
      <c r="H34" s="22">
        <f t="shared" si="0"/>
        <v>0</v>
      </c>
      <c r="I34" s="24">
        <v>25</v>
      </c>
      <c r="J34" s="82">
        <f t="shared" si="1"/>
        <v>0</v>
      </c>
      <c r="K34" s="80"/>
      <c r="L34" s="80"/>
      <c r="M34" s="80"/>
      <c r="N34" s="80"/>
      <c r="O34" s="83"/>
      <c r="P34" s="83"/>
      <c r="Q34" s="19"/>
      <c r="R34" s="88">
        <f t="shared" si="4"/>
      </c>
      <c r="S34" s="18">
        <v>2.7E-05</v>
      </c>
      <c r="V34" s="10" t="s">
        <v>472</v>
      </c>
      <c r="W34" s="10" t="s">
        <v>467</v>
      </c>
      <c r="X34" s="10">
        <v>37.7</v>
      </c>
      <c r="Y34" s="10" t="s">
        <v>142</v>
      </c>
    </row>
    <row r="35" spans="1:25" s="10" customFormat="1" ht="15" customHeight="1">
      <c r="A35" s="85"/>
      <c r="B35" s="86" t="s">
        <v>151</v>
      </c>
      <c r="C35" s="75"/>
      <c r="D35" s="20"/>
      <c r="E35" s="9">
        <f t="shared" si="2"/>
      </c>
      <c r="F35" s="21">
        <f t="shared" si="3"/>
      </c>
      <c r="G35" s="21">
        <v>2.7E-05</v>
      </c>
      <c r="H35" s="22">
        <f t="shared" si="0"/>
        <v>0</v>
      </c>
      <c r="I35" s="24">
        <v>25</v>
      </c>
      <c r="J35" s="82">
        <f t="shared" si="1"/>
        <v>0</v>
      </c>
      <c r="K35" s="80"/>
      <c r="L35" s="80"/>
      <c r="M35" s="80"/>
      <c r="N35" s="80"/>
      <c r="O35" s="83"/>
      <c r="P35" s="83"/>
      <c r="Q35" s="19"/>
      <c r="R35" s="88">
        <f t="shared" si="4"/>
      </c>
      <c r="S35" s="18">
        <v>2.7E-05</v>
      </c>
      <c r="V35" s="10" t="s">
        <v>152</v>
      </c>
      <c r="W35" s="10" t="s">
        <v>467</v>
      </c>
      <c r="X35" s="10">
        <v>39.1</v>
      </c>
      <c r="Y35" s="10" t="s">
        <v>142</v>
      </c>
    </row>
    <row r="36" spans="1:25" s="10" customFormat="1" ht="15" customHeight="1">
      <c r="A36" s="85"/>
      <c r="B36" s="89"/>
      <c r="C36" s="75"/>
      <c r="D36" s="20"/>
      <c r="E36" s="9">
        <f t="shared" si="2"/>
      </c>
      <c r="F36" s="21">
        <f t="shared" si="3"/>
      </c>
      <c r="G36" s="21">
        <v>2.7E-05</v>
      </c>
      <c r="H36" s="22">
        <f t="shared" si="0"/>
        <v>0</v>
      </c>
      <c r="I36" s="24">
        <v>25</v>
      </c>
      <c r="J36" s="82">
        <f t="shared" si="1"/>
        <v>0</v>
      </c>
      <c r="K36" s="80"/>
      <c r="L36" s="80"/>
      <c r="M36" s="80"/>
      <c r="N36" s="80"/>
      <c r="O36" s="83"/>
      <c r="P36" s="83"/>
      <c r="Q36" s="19"/>
      <c r="R36" s="88">
        <f t="shared" si="4"/>
      </c>
      <c r="S36" s="18">
        <v>2.7E-05</v>
      </c>
      <c r="V36" s="10" t="s">
        <v>153</v>
      </c>
      <c r="W36" s="10" t="s">
        <v>467</v>
      </c>
      <c r="X36" s="10">
        <v>41.9</v>
      </c>
      <c r="Y36" s="10" t="s">
        <v>142</v>
      </c>
    </row>
    <row r="37" spans="1:25" s="10" customFormat="1" ht="15" customHeight="1">
      <c r="A37" s="85"/>
      <c r="B37" s="86" t="s">
        <v>154</v>
      </c>
      <c r="C37" s="75"/>
      <c r="D37" s="20"/>
      <c r="E37" s="9">
        <f t="shared" si="2"/>
      </c>
      <c r="F37" s="21">
        <f t="shared" si="3"/>
      </c>
      <c r="G37" s="21">
        <v>2.7E-05</v>
      </c>
      <c r="H37" s="22">
        <f t="shared" si="0"/>
        <v>0</v>
      </c>
      <c r="I37" s="24">
        <v>25</v>
      </c>
      <c r="J37" s="82">
        <f t="shared" si="1"/>
        <v>0</v>
      </c>
      <c r="K37" s="80"/>
      <c r="L37" s="80"/>
      <c r="M37" s="80"/>
      <c r="N37" s="80"/>
      <c r="O37" s="83"/>
      <c r="P37" s="83"/>
      <c r="Q37" s="19"/>
      <c r="R37" s="88">
        <f t="shared" si="4"/>
      </c>
      <c r="S37" s="18">
        <v>2.7E-05</v>
      </c>
      <c r="V37" s="10" t="s">
        <v>474</v>
      </c>
      <c r="W37" s="10" t="s">
        <v>467</v>
      </c>
      <c r="X37" s="10">
        <v>40.2</v>
      </c>
      <c r="Y37" s="10" t="s">
        <v>142</v>
      </c>
    </row>
    <row r="38" spans="1:25" s="10" customFormat="1" ht="15" customHeight="1">
      <c r="A38" s="85"/>
      <c r="B38" s="89"/>
      <c r="C38" s="75"/>
      <c r="D38" s="20"/>
      <c r="E38" s="9">
        <f t="shared" si="2"/>
      </c>
      <c r="F38" s="21">
        <f t="shared" si="3"/>
      </c>
      <c r="G38" s="21">
        <v>2.7E-05</v>
      </c>
      <c r="H38" s="22">
        <f aca="true" t="shared" si="6" ref="H38:H59">IF(ISERROR(D38*IF(F38="",1,F38)*G38),0,ROUND(D38*IF(F38="",1,F38)*G38,1))</f>
        <v>0</v>
      </c>
      <c r="I38" s="24">
        <v>25</v>
      </c>
      <c r="J38" s="82">
        <f aca="true" t="shared" si="7" ref="J38:J59">IF(ISERROR(H38*I38),0,ROUND(H38*I38,1))</f>
        <v>0</v>
      </c>
      <c r="K38" s="80"/>
      <c r="L38" s="80"/>
      <c r="M38" s="80"/>
      <c r="N38" s="80"/>
      <c r="O38" s="83"/>
      <c r="P38" s="83"/>
      <c r="Q38" s="19"/>
      <c r="R38" s="88">
        <f t="shared" si="4"/>
      </c>
      <c r="S38" s="18">
        <v>2.7E-05</v>
      </c>
      <c r="V38" s="10" t="s">
        <v>155</v>
      </c>
      <c r="W38" s="10" t="s">
        <v>467</v>
      </c>
      <c r="X38" s="10">
        <v>37.9</v>
      </c>
      <c r="Y38" s="10" t="s">
        <v>142</v>
      </c>
    </row>
    <row r="39" spans="1:19" s="10" customFormat="1" ht="15" customHeight="1">
      <c r="A39" s="85"/>
      <c r="B39" s="86" t="s">
        <v>156</v>
      </c>
      <c r="C39" s="75"/>
      <c r="D39" s="20"/>
      <c r="E39" s="9">
        <f t="shared" si="2"/>
      </c>
      <c r="F39" s="21">
        <f t="shared" si="3"/>
      </c>
      <c r="G39" s="21">
        <v>2.7E-05</v>
      </c>
      <c r="H39" s="22">
        <f t="shared" si="6"/>
        <v>0</v>
      </c>
      <c r="I39" s="24">
        <v>25</v>
      </c>
      <c r="J39" s="82">
        <f t="shared" si="7"/>
        <v>0</v>
      </c>
      <c r="K39" s="80"/>
      <c r="L39" s="80"/>
      <c r="M39" s="80"/>
      <c r="N39" s="80"/>
      <c r="O39" s="83"/>
      <c r="P39" s="83"/>
      <c r="Q39" s="19"/>
      <c r="R39" s="88">
        <f t="shared" si="4"/>
      </c>
      <c r="S39" s="18">
        <v>2.7E-05</v>
      </c>
    </row>
    <row r="40" spans="1:19" s="10" customFormat="1" ht="15" customHeight="1">
      <c r="A40" s="85"/>
      <c r="B40" s="89"/>
      <c r="C40" s="75"/>
      <c r="D40" s="20"/>
      <c r="E40" s="9">
        <f t="shared" si="2"/>
      </c>
      <c r="F40" s="21">
        <f t="shared" si="3"/>
      </c>
      <c r="G40" s="21">
        <v>2.7E-05</v>
      </c>
      <c r="H40" s="22">
        <f t="shared" si="6"/>
        <v>0</v>
      </c>
      <c r="I40" s="24">
        <v>25</v>
      </c>
      <c r="J40" s="82">
        <f t="shared" si="7"/>
        <v>0</v>
      </c>
      <c r="K40" s="80"/>
      <c r="L40" s="80"/>
      <c r="M40" s="80"/>
      <c r="N40" s="80"/>
      <c r="O40" s="83"/>
      <c r="P40" s="83"/>
      <c r="Q40" s="19"/>
      <c r="R40" s="88">
        <f t="shared" si="4"/>
      </c>
      <c r="S40" s="18">
        <v>2.7E-05</v>
      </c>
    </row>
    <row r="41" spans="1:19" s="10" customFormat="1" ht="15" customHeight="1">
      <c r="A41" s="85"/>
      <c r="B41" s="86" t="s">
        <v>157</v>
      </c>
      <c r="C41" s="75"/>
      <c r="D41" s="20"/>
      <c r="E41" s="9">
        <f aca="true" t="shared" si="8" ref="E41:E59">IF(C41="","",VLOOKUP(C41,$V$7:$X$39,2,FALSE))</f>
      </c>
      <c r="F41" s="21">
        <f aca="true" t="shared" si="9" ref="F41:F59">IF(C41="","",VLOOKUP(C41,$V$7:$X$39,3,FALSE))</f>
      </c>
      <c r="G41" s="21">
        <v>3.4E-06</v>
      </c>
      <c r="H41" s="22">
        <f t="shared" si="6"/>
        <v>0</v>
      </c>
      <c r="I41" s="24">
        <v>25</v>
      </c>
      <c r="J41" s="82">
        <f t="shared" si="7"/>
        <v>0</v>
      </c>
      <c r="K41" s="80"/>
      <c r="L41" s="80"/>
      <c r="M41" s="80"/>
      <c r="N41" s="80"/>
      <c r="O41" s="83"/>
      <c r="P41" s="83"/>
      <c r="Q41" s="19"/>
      <c r="R41" s="88">
        <f t="shared" si="4"/>
      </c>
      <c r="S41" s="18">
        <v>3.4E-06</v>
      </c>
    </row>
    <row r="42" spans="1:19" s="10" customFormat="1" ht="15" customHeight="1">
      <c r="A42" s="85"/>
      <c r="B42" s="89"/>
      <c r="C42" s="75"/>
      <c r="D42" s="20"/>
      <c r="E42" s="9">
        <f t="shared" si="8"/>
      </c>
      <c r="F42" s="21">
        <f t="shared" si="9"/>
      </c>
      <c r="G42" s="21">
        <v>3.4E-06</v>
      </c>
      <c r="H42" s="22">
        <f t="shared" si="6"/>
        <v>0</v>
      </c>
      <c r="I42" s="24">
        <v>25</v>
      </c>
      <c r="J42" s="82">
        <f t="shared" si="7"/>
        <v>0</v>
      </c>
      <c r="K42" s="80"/>
      <c r="L42" s="80"/>
      <c r="M42" s="80"/>
      <c r="N42" s="80"/>
      <c r="O42" s="83"/>
      <c r="P42" s="83"/>
      <c r="Q42" s="19"/>
      <c r="R42" s="88">
        <f t="shared" si="4"/>
      </c>
      <c r="S42" s="18">
        <v>3.4E-06</v>
      </c>
    </row>
    <row r="43" spans="1:19" s="10" customFormat="1" ht="15" customHeight="1">
      <c r="A43" s="85"/>
      <c r="B43" s="86" t="s">
        <v>498</v>
      </c>
      <c r="C43" s="75"/>
      <c r="D43" s="20"/>
      <c r="E43" s="9">
        <f t="shared" si="8"/>
      </c>
      <c r="F43" s="21">
        <f t="shared" si="9"/>
      </c>
      <c r="G43" s="21">
        <v>3.4E-06</v>
      </c>
      <c r="H43" s="22">
        <f t="shared" si="6"/>
        <v>0</v>
      </c>
      <c r="I43" s="24">
        <v>25</v>
      </c>
      <c r="J43" s="82">
        <f t="shared" si="7"/>
        <v>0</v>
      </c>
      <c r="K43" s="80"/>
      <c r="L43" s="80"/>
      <c r="M43" s="80"/>
      <c r="N43" s="80"/>
      <c r="O43" s="83"/>
      <c r="P43" s="83"/>
      <c r="Q43" s="19"/>
      <c r="R43" s="88">
        <f t="shared" si="4"/>
      </c>
      <c r="S43" s="18">
        <v>3.4E-06</v>
      </c>
    </row>
    <row r="44" spans="1:19" s="10" customFormat="1" ht="15" customHeight="1">
      <c r="A44" s="85"/>
      <c r="B44" s="89"/>
      <c r="C44" s="75"/>
      <c r="D44" s="20"/>
      <c r="E44" s="9">
        <f t="shared" si="8"/>
      </c>
      <c r="F44" s="21">
        <f t="shared" si="9"/>
      </c>
      <c r="G44" s="21">
        <v>3.4E-06</v>
      </c>
      <c r="H44" s="22">
        <f t="shared" si="6"/>
        <v>0</v>
      </c>
      <c r="I44" s="24">
        <v>25</v>
      </c>
      <c r="J44" s="82">
        <f t="shared" si="7"/>
        <v>0</v>
      </c>
      <c r="K44" s="80"/>
      <c r="L44" s="80"/>
      <c r="M44" s="80"/>
      <c r="N44" s="80"/>
      <c r="O44" s="83"/>
      <c r="P44" s="83"/>
      <c r="Q44" s="19"/>
      <c r="R44" s="88">
        <f t="shared" si="4"/>
      </c>
      <c r="S44" s="18">
        <v>3.4E-06</v>
      </c>
    </row>
    <row r="45" spans="1:19" s="10" customFormat="1" ht="15" customHeight="1">
      <c r="A45" s="85"/>
      <c r="B45" s="185" t="s">
        <v>159</v>
      </c>
      <c r="C45" s="75"/>
      <c r="D45" s="20"/>
      <c r="E45" s="9">
        <f t="shared" si="8"/>
      </c>
      <c r="F45" s="21">
        <f t="shared" si="9"/>
      </c>
      <c r="G45" s="90">
        <f>IF(C45="","",IF(OR(C45="一般炭",C45="コークス"),N45,IF(VLOOKUP(C45,$V$7:$Y$39,4,FALSE)="気体燃料",M45,"-")))</f>
      </c>
      <c r="H45" s="22">
        <f t="shared" si="6"/>
        <v>0</v>
      </c>
      <c r="I45" s="24">
        <v>25</v>
      </c>
      <c r="J45" s="82">
        <f t="shared" si="7"/>
        <v>0</v>
      </c>
      <c r="K45" s="80"/>
      <c r="L45" s="80"/>
      <c r="M45" s="87">
        <v>6.3E-07</v>
      </c>
      <c r="N45" s="91">
        <v>1.2E-05</v>
      </c>
      <c r="O45" s="92"/>
      <c r="P45" s="83"/>
      <c r="Q45" s="19"/>
      <c r="R45" s="88">
        <f t="shared" si="4"/>
      </c>
      <c r="S45" s="18" t="s">
        <v>161</v>
      </c>
    </row>
    <row r="46" spans="1:19" s="10" customFormat="1" ht="15" customHeight="1">
      <c r="A46" s="85"/>
      <c r="B46" s="186"/>
      <c r="C46" s="75"/>
      <c r="D46" s="20"/>
      <c r="E46" s="9">
        <f t="shared" si="8"/>
      </c>
      <c r="F46" s="21">
        <f t="shared" si="9"/>
      </c>
      <c r="G46" s="90">
        <f>IF(C46="","",IF(OR(C46="一般炭",C46="コークス"),N46,IF(VLOOKUP(C46,$V$7:$Y$39,4,FALSE)="気体燃料",M46,"-")))</f>
      </c>
      <c r="H46" s="22">
        <f t="shared" si="6"/>
        <v>0</v>
      </c>
      <c r="I46" s="24">
        <v>25</v>
      </c>
      <c r="J46" s="82">
        <f t="shared" si="7"/>
        <v>0</v>
      </c>
      <c r="K46" s="80"/>
      <c r="L46" s="80"/>
      <c r="M46" s="87">
        <v>6.3E-07</v>
      </c>
      <c r="N46" s="91">
        <v>1.2E-05</v>
      </c>
      <c r="O46" s="92"/>
      <c r="P46" s="83"/>
      <c r="Q46" s="19"/>
      <c r="R46" s="88">
        <f t="shared" si="4"/>
      </c>
      <c r="S46" s="18" t="s">
        <v>162</v>
      </c>
    </row>
    <row r="47" spans="1:19" s="10" customFormat="1" ht="15" customHeight="1">
      <c r="A47" s="85"/>
      <c r="B47" s="86" t="s">
        <v>60</v>
      </c>
      <c r="C47" s="13" t="s">
        <v>61</v>
      </c>
      <c r="D47" s="20"/>
      <c r="E47" s="9" t="str">
        <f t="shared" si="8"/>
        <v>kg</v>
      </c>
      <c r="F47" s="21">
        <f t="shared" si="9"/>
        <v>25.7</v>
      </c>
      <c r="G47" s="21">
        <v>1.2E-05</v>
      </c>
      <c r="H47" s="22">
        <f t="shared" si="6"/>
        <v>0</v>
      </c>
      <c r="I47" s="24">
        <v>25</v>
      </c>
      <c r="J47" s="82">
        <f t="shared" si="7"/>
        <v>0</v>
      </c>
      <c r="K47" s="80"/>
      <c r="L47" s="80"/>
      <c r="M47" s="80"/>
      <c r="N47" s="80"/>
      <c r="O47" s="83"/>
      <c r="P47" s="83"/>
      <c r="Q47" s="19"/>
      <c r="R47" s="18">
        <v>25.7</v>
      </c>
      <c r="S47" s="18">
        <v>1.2E-05</v>
      </c>
    </row>
    <row r="48" spans="1:19" s="10" customFormat="1" ht="15" customHeight="1">
      <c r="A48" s="85"/>
      <c r="B48" s="89"/>
      <c r="C48" s="13" t="s">
        <v>62</v>
      </c>
      <c r="D48" s="20"/>
      <c r="E48" s="9" t="str">
        <f t="shared" si="8"/>
        <v>kg</v>
      </c>
      <c r="F48" s="21">
        <f t="shared" si="9"/>
        <v>29.4</v>
      </c>
      <c r="G48" s="21">
        <v>1.2E-05</v>
      </c>
      <c r="H48" s="22">
        <f t="shared" si="6"/>
        <v>0</v>
      </c>
      <c r="I48" s="24">
        <v>25</v>
      </c>
      <c r="J48" s="82">
        <f t="shared" si="7"/>
        <v>0</v>
      </c>
      <c r="K48" s="80"/>
      <c r="L48" s="80"/>
      <c r="M48" s="80"/>
      <c r="N48" s="80"/>
      <c r="O48" s="83"/>
      <c r="P48" s="83"/>
      <c r="Q48" s="19"/>
      <c r="R48" s="18">
        <v>29.4</v>
      </c>
      <c r="S48" s="18">
        <v>1.2E-05</v>
      </c>
    </row>
    <row r="49" spans="1:19" s="10" customFormat="1" ht="15" customHeight="1">
      <c r="A49" s="85"/>
      <c r="B49" s="185" t="s">
        <v>63</v>
      </c>
      <c r="C49" s="75"/>
      <c r="D49" s="20"/>
      <c r="E49" s="9">
        <f t="shared" si="8"/>
      </c>
      <c r="F49" s="21">
        <f t="shared" si="9"/>
      </c>
      <c r="G49" s="90">
        <f>IF(C49="","",IF(OR(C49="一般炭",C49="コークス"),N49,IF(VLOOKUP(C49,$V$7:$Y$39,4,FALSE)="気体燃料",M49,"-")))</f>
      </c>
      <c r="H49" s="22">
        <f t="shared" si="6"/>
        <v>0</v>
      </c>
      <c r="I49" s="24">
        <v>25</v>
      </c>
      <c r="J49" s="82">
        <f t="shared" si="7"/>
        <v>0</v>
      </c>
      <c r="K49" s="80"/>
      <c r="L49" s="80"/>
      <c r="M49" s="87">
        <v>6.3E-07</v>
      </c>
      <c r="N49" s="91">
        <v>1.2E-05</v>
      </c>
      <c r="O49" s="92"/>
      <c r="P49" s="83"/>
      <c r="Q49" s="19"/>
      <c r="R49" s="88">
        <f aca="true" t="shared" si="10" ref="R49:R54">IF(C49="","",VLOOKUP(C49,$V$7:$X$39,3,FALSE))</f>
      </c>
      <c r="S49" s="18" t="s">
        <v>164</v>
      </c>
    </row>
    <row r="50" spans="1:19" s="10" customFormat="1" ht="15" customHeight="1">
      <c r="A50" s="85"/>
      <c r="B50" s="186"/>
      <c r="C50" s="75"/>
      <c r="D50" s="20"/>
      <c r="E50" s="9">
        <f t="shared" si="8"/>
      </c>
      <c r="F50" s="21">
        <f t="shared" si="9"/>
      </c>
      <c r="G50" s="90">
        <f>IF(C50="","",IF(OR(C50="一般炭",C50="コークス"),N50,IF(VLOOKUP(C50,$V$7:$Y$39,4,FALSE)="気体燃料",M50,"-")))</f>
      </c>
      <c r="H50" s="22">
        <f t="shared" si="6"/>
        <v>0</v>
      </c>
      <c r="I50" s="24">
        <v>25</v>
      </c>
      <c r="J50" s="82">
        <f t="shared" si="7"/>
        <v>0</v>
      </c>
      <c r="K50" s="80"/>
      <c r="L50" s="80"/>
      <c r="M50" s="87">
        <v>6.3E-07</v>
      </c>
      <c r="N50" s="91">
        <v>1.2E-05</v>
      </c>
      <c r="O50" s="92"/>
      <c r="P50" s="83"/>
      <c r="Q50" s="19"/>
      <c r="R50" s="88">
        <f t="shared" si="10"/>
      </c>
      <c r="S50" s="18" t="s">
        <v>165</v>
      </c>
    </row>
    <row r="51" spans="1:19" s="10" customFormat="1" ht="15" customHeight="1">
      <c r="A51" s="85"/>
      <c r="B51" s="185" t="s">
        <v>166</v>
      </c>
      <c r="C51" s="75"/>
      <c r="D51" s="20"/>
      <c r="E51" s="9">
        <f t="shared" si="8"/>
      </c>
      <c r="F51" s="21">
        <f t="shared" si="9"/>
      </c>
      <c r="G51" s="21">
        <v>5.4E-05</v>
      </c>
      <c r="H51" s="22">
        <f t="shared" si="6"/>
        <v>0</v>
      </c>
      <c r="I51" s="24">
        <v>25</v>
      </c>
      <c r="J51" s="82">
        <f t="shared" si="7"/>
        <v>0</v>
      </c>
      <c r="K51" s="80"/>
      <c r="L51" s="80"/>
      <c r="M51" s="80"/>
      <c r="N51" s="80"/>
      <c r="O51" s="83"/>
      <c r="P51" s="83"/>
      <c r="Q51" s="19"/>
      <c r="R51" s="88">
        <f t="shared" si="10"/>
      </c>
      <c r="S51" s="18">
        <v>5.4E-05</v>
      </c>
    </row>
    <row r="52" spans="1:19" s="10" customFormat="1" ht="15" customHeight="1">
      <c r="A52" s="85"/>
      <c r="B52" s="186"/>
      <c r="C52" s="75"/>
      <c r="D52" s="20"/>
      <c r="E52" s="9">
        <f t="shared" si="8"/>
      </c>
      <c r="F52" s="21">
        <f t="shared" si="9"/>
      </c>
      <c r="G52" s="21">
        <v>5.4E-05</v>
      </c>
      <c r="H52" s="22">
        <f t="shared" si="6"/>
        <v>0</v>
      </c>
      <c r="I52" s="24">
        <v>25</v>
      </c>
      <c r="J52" s="82">
        <f t="shared" si="7"/>
        <v>0</v>
      </c>
      <c r="K52" s="80"/>
      <c r="L52" s="80"/>
      <c r="M52" s="80"/>
      <c r="N52" s="80"/>
      <c r="O52" s="83"/>
      <c r="P52" s="83"/>
      <c r="Q52" s="19"/>
      <c r="R52" s="88">
        <f t="shared" si="10"/>
      </c>
      <c r="S52" s="18">
        <v>5.4E-05</v>
      </c>
    </row>
    <row r="53" spans="1:19" s="10" customFormat="1" ht="15" customHeight="1">
      <c r="A53" s="85"/>
      <c r="B53" s="185" t="s">
        <v>167</v>
      </c>
      <c r="C53" s="75"/>
      <c r="D53" s="20"/>
      <c r="E53" s="9">
        <f t="shared" si="8"/>
      </c>
      <c r="F53" s="21">
        <f t="shared" si="9"/>
      </c>
      <c r="G53" s="21">
        <v>5.4E-05</v>
      </c>
      <c r="H53" s="22">
        <f t="shared" si="6"/>
        <v>0</v>
      </c>
      <c r="I53" s="24">
        <v>25</v>
      </c>
      <c r="J53" s="82">
        <f t="shared" si="7"/>
        <v>0</v>
      </c>
      <c r="K53" s="80"/>
      <c r="L53" s="80"/>
      <c r="M53" s="80"/>
      <c r="N53" s="80"/>
      <c r="O53" s="83"/>
      <c r="P53" s="83"/>
      <c r="Q53" s="19"/>
      <c r="R53" s="88">
        <f t="shared" si="10"/>
      </c>
      <c r="S53" s="18">
        <v>5.4E-05</v>
      </c>
    </row>
    <row r="54" spans="1:19" s="10" customFormat="1" ht="15" customHeight="1">
      <c r="A54" s="85"/>
      <c r="B54" s="186"/>
      <c r="C54" s="75"/>
      <c r="D54" s="20"/>
      <c r="E54" s="9">
        <f t="shared" si="8"/>
      </c>
      <c r="F54" s="21">
        <f t="shared" si="9"/>
      </c>
      <c r="G54" s="21">
        <v>5.4E-05</v>
      </c>
      <c r="H54" s="22">
        <f t="shared" si="6"/>
        <v>0</v>
      </c>
      <c r="I54" s="24">
        <v>25</v>
      </c>
      <c r="J54" s="82">
        <f t="shared" si="7"/>
        <v>0</v>
      </c>
      <c r="K54" s="80"/>
      <c r="L54" s="80"/>
      <c r="M54" s="80"/>
      <c r="N54" s="80"/>
      <c r="O54" s="83"/>
      <c r="P54" s="83"/>
      <c r="Q54" s="19"/>
      <c r="R54" s="88">
        <f t="shared" si="10"/>
      </c>
      <c r="S54" s="18">
        <v>5.4E-05</v>
      </c>
    </row>
    <row r="55" spans="1:19" s="10" customFormat="1" ht="15" customHeight="1">
      <c r="A55" s="85"/>
      <c r="B55" s="185" t="s">
        <v>64</v>
      </c>
      <c r="C55" s="13" t="s">
        <v>61</v>
      </c>
      <c r="D55" s="20"/>
      <c r="E55" s="9" t="str">
        <f t="shared" si="8"/>
        <v>kg</v>
      </c>
      <c r="F55" s="21">
        <f t="shared" si="9"/>
        <v>25.7</v>
      </c>
      <c r="G55" s="21">
        <v>0.00029</v>
      </c>
      <c r="H55" s="22">
        <f t="shared" si="6"/>
        <v>0</v>
      </c>
      <c r="I55" s="24">
        <v>25</v>
      </c>
      <c r="J55" s="82">
        <f t="shared" si="7"/>
        <v>0</v>
      </c>
      <c r="K55" s="80"/>
      <c r="L55" s="80"/>
      <c r="M55" s="80"/>
      <c r="N55" s="80"/>
      <c r="O55" s="83"/>
      <c r="P55" s="83"/>
      <c r="Q55" s="19"/>
      <c r="R55" s="18">
        <v>25.7</v>
      </c>
      <c r="S55" s="18">
        <v>0.00029</v>
      </c>
    </row>
    <row r="56" spans="1:19" s="10" customFormat="1" ht="15" customHeight="1">
      <c r="A56" s="85"/>
      <c r="B56" s="189"/>
      <c r="C56" s="13" t="s">
        <v>500</v>
      </c>
      <c r="D56" s="20"/>
      <c r="E56" s="9" t="str">
        <f t="shared" si="8"/>
        <v>kg</v>
      </c>
      <c r="F56" s="21">
        <f t="shared" si="9"/>
        <v>23.9</v>
      </c>
      <c r="G56" s="21">
        <v>0.00029</v>
      </c>
      <c r="H56" s="22">
        <f t="shared" si="6"/>
        <v>0</v>
      </c>
      <c r="I56" s="24">
        <v>25</v>
      </c>
      <c r="J56" s="82">
        <f t="shared" si="7"/>
        <v>0</v>
      </c>
      <c r="K56" s="80"/>
      <c r="L56" s="80"/>
      <c r="M56" s="80"/>
      <c r="N56" s="80"/>
      <c r="O56" s="83"/>
      <c r="P56" s="83"/>
      <c r="Q56" s="19"/>
      <c r="R56" s="18">
        <v>23.9</v>
      </c>
      <c r="S56" s="18">
        <v>0.00029</v>
      </c>
    </row>
    <row r="57" spans="1:19" s="10" customFormat="1" ht="15" customHeight="1">
      <c r="A57" s="85"/>
      <c r="B57" s="189"/>
      <c r="C57" s="13" t="s">
        <v>170</v>
      </c>
      <c r="D57" s="20"/>
      <c r="E57" s="9" t="str">
        <f t="shared" si="8"/>
        <v>㍑</v>
      </c>
      <c r="F57" s="21">
        <f t="shared" si="9"/>
        <v>36.7</v>
      </c>
      <c r="G57" s="21">
        <v>9.5E-06</v>
      </c>
      <c r="H57" s="22">
        <f t="shared" si="6"/>
        <v>0</v>
      </c>
      <c r="I57" s="24">
        <v>25</v>
      </c>
      <c r="J57" s="82">
        <f t="shared" si="7"/>
        <v>0</v>
      </c>
      <c r="K57" s="80"/>
      <c r="L57" s="80"/>
      <c r="M57" s="80"/>
      <c r="N57" s="80"/>
      <c r="O57" s="83"/>
      <c r="P57" s="83"/>
      <c r="Q57" s="19"/>
      <c r="R57" s="18">
        <v>36.7</v>
      </c>
      <c r="S57" s="18">
        <v>9.5E-06</v>
      </c>
    </row>
    <row r="58" spans="1:19" s="10" customFormat="1" ht="15" customHeight="1">
      <c r="A58" s="85"/>
      <c r="B58" s="189"/>
      <c r="C58" s="13" t="s">
        <v>476</v>
      </c>
      <c r="D58" s="20"/>
      <c r="E58" s="9" t="str">
        <f t="shared" si="8"/>
        <v>kg</v>
      </c>
      <c r="F58" s="21">
        <f t="shared" si="9"/>
        <v>50.8</v>
      </c>
      <c r="G58" s="21">
        <v>4.5E-06</v>
      </c>
      <c r="H58" s="22">
        <f t="shared" si="6"/>
        <v>0</v>
      </c>
      <c r="I58" s="24">
        <v>25</v>
      </c>
      <c r="J58" s="82">
        <f t="shared" si="7"/>
        <v>0</v>
      </c>
      <c r="K58" s="80"/>
      <c r="L58" s="80"/>
      <c r="M58" s="80"/>
      <c r="N58" s="80"/>
      <c r="O58" s="83"/>
      <c r="P58" s="83"/>
      <c r="Q58" s="19"/>
      <c r="R58" s="18">
        <v>50.8</v>
      </c>
      <c r="S58" s="18">
        <v>4.5E-06</v>
      </c>
    </row>
    <row r="59" spans="1:19" s="10" customFormat="1" ht="15" customHeight="1">
      <c r="A59" s="85"/>
      <c r="B59" s="186"/>
      <c r="C59" s="13" t="s">
        <v>483</v>
      </c>
      <c r="D59" s="20"/>
      <c r="E59" s="9" t="str">
        <f t="shared" si="8"/>
        <v>Nm3</v>
      </c>
      <c r="F59" s="21">
        <f t="shared" si="9"/>
        <v>45</v>
      </c>
      <c r="G59" s="21">
        <v>4.5E-06</v>
      </c>
      <c r="H59" s="22">
        <f t="shared" si="6"/>
        <v>0</v>
      </c>
      <c r="I59" s="24">
        <v>25</v>
      </c>
      <c r="J59" s="82">
        <f t="shared" si="7"/>
        <v>0</v>
      </c>
      <c r="K59" s="80"/>
      <c r="L59" s="80"/>
      <c r="M59" s="80"/>
      <c r="N59" s="80"/>
      <c r="O59" s="83"/>
      <c r="P59" s="83"/>
      <c r="Q59" s="19"/>
      <c r="R59" s="18">
        <v>45</v>
      </c>
      <c r="S59" s="18">
        <v>4.5E-06</v>
      </c>
    </row>
    <row r="60" spans="1:19" s="10" customFormat="1" ht="30" customHeight="1">
      <c r="A60" s="93" t="s">
        <v>573</v>
      </c>
      <c r="B60" s="94" t="s">
        <v>171</v>
      </c>
      <c r="C60" s="13" t="s">
        <v>172</v>
      </c>
      <c r="D60" s="20"/>
      <c r="E60" s="9" t="s">
        <v>497</v>
      </c>
      <c r="F60" s="35" t="s">
        <v>173</v>
      </c>
      <c r="G60" s="21">
        <v>2E-05</v>
      </c>
      <c r="H60" s="22">
        <f aca="true" t="shared" si="11" ref="H60:H107">IF(ISERROR(D60*G60),"",ROUND(D60*G60,1))</f>
        <v>0</v>
      </c>
      <c r="I60" s="24">
        <v>25</v>
      </c>
      <c r="J60" s="22">
        <f aca="true" t="shared" si="12" ref="J60:J91">IF(ISERROR(H60*I60),"",ROUND(H60*I60,1))</f>
        <v>0</v>
      </c>
      <c r="K60" s="80"/>
      <c r="L60" s="80"/>
      <c r="M60" s="80"/>
      <c r="N60" s="80"/>
      <c r="O60" s="83"/>
      <c r="P60" s="83"/>
      <c r="Q60" s="19"/>
      <c r="R60" s="95" t="s">
        <v>173</v>
      </c>
      <c r="S60" s="18">
        <v>2E-05</v>
      </c>
    </row>
    <row r="61" spans="1:19" s="10" customFormat="1" ht="15" customHeight="1" hidden="1">
      <c r="A61" s="81" t="s">
        <v>175</v>
      </c>
      <c r="B61" s="12" t="s">
        <v>503</v>
      </c>
      <c r="C61" s="13"/>
      <c r="D61" s="20"/>
      <c r="E61" s="9" t="s">
        <v>504</v>
      </c>
      <c r="F61" s="35" t="s">
        <v>173</v>
      </c>
      <c r="G61" s="21">
        <v>3</v>
      </c>
      <c r="H61" s="22">
        <f t="shared" si="11"/>
        <v>0</v>
      </c>
      <c r="I61" s="24">
        <v>25</v>
      </c>
      <c r="J61" s="22">
        <f t="shared" si="12"/>
        <v>0</v>
      </c>
      <c r="K61" s="80"/>
      <c r="L61" s="80"/>
      <c r="M61" s="80"/>
      <c r="N61" s="80"/>
      <c r="O61" s="83"/>
      <c r="P61" s="83"/>
      <c r="Q61" s="19" t="s">
        <v>461</v>
      </c>
      <c r="R61" s="95" t="s">
        <v>173</v>
      </c>
      <c r="S61" s="18">
        <v>3</v>
      </c>
    </row>
    <row r="62" spans="1:19" s="10" customFormat="1" ht="15" customHeight="1" hidden="1">
      <c r="A62" s="96" t="s">
        <v>175</v>
      </c>
      <c r="B62" s="12" t="s">
        <v>505</v>
      </c>
      <c r="C62" s="13"/>
      <c r="D62" s="20"/>
      <c r="E62" s="9" t="s">
        <v>504</v>
      </c>
      <c r="F62" s="35" t="s">
        <v>173</v>
      </c>
      <c r="G62" s="21">
        <v>0.84</v>
      </c>
      <c r="H62" s="22">
        <f t="shared" si="11"/>
        <v>0</v>
      </c>
      <c r="I62" s="24">
        <v>25</v>
      </c>
      <c r="J62" s="22">
        <f t="shared" si="12"/>
        <v>0</v>
      </c>
      <c r="K62" s="80"/>
      <c r="L62" s="80"/>
      <c r="M62" s="80"/>
      <c r="N62" s="80"/>
      <c r="O62" s="83"/>
      <c r="P62" s="83"/>
      <c r="Q62" s="19" t="s">
        <v>461</v>
      </c>
      <c r="R62" s="95" t="s">
        <v>173</v>
      </c>
      <c r="S62" s="18">
        <v>0.84</v>
      </c>
    </row>
    <row r="63" spans="1:19" s="10" customFormat="1" ht="15" customHeight="1" hidden="1">
      <c r="A63" s="81" t="s">
        <v>65</v>
      </c>
      <c r="B63" s="12" t="s">
        <v>487</v>
      </c>
      <c r="C63" s="13"/>
      <c r="D63" s="20"/>
      <c r="E63" s="9" t="s">
        <v>488</v>
      </c>
      <c r="F63" s="35" t="s">
        <v>173</v>
      </c>
      <c r="G63" s="21">
        <v>0.43</v>
      </c>
      <c r="H63" s="22">
        <f t="shared" si="11"/>
        <v>0</v>
      </c>
      <c r="I63" s="24">
        <v>25</v>
      </c>
      <c r="J63" s="22">
        <f t="shared" si="12"/>
        <v>0</v>
      </c>
      <c r="K63" s="80"/>
      <c r="L63" s="80"/>
      <c r="M63" s="80"/>
      <c r="N63" s="80"/>
      <c r="O63" s="83"/>
      <c r="P63" s="83"/>
      <c r="Q63" s="19" t="s">
        <v>461</v>
      </c>
      <c r="R63" s="95" t="s">
        <v>173</v>
      </c>
      <c r="S63" s="18">
        <v>0.43</v>
      </c>
    </row>
    <row r="64" spans="1:19" s="10" customFormat="1" ht="15" customHeight="1" hidden="1">
      <c r="A64" s="96" t="s">
        <v>65</v>
      </c>
      <c r="B64" s="12" t="s">
        <v>489</v>
      </c>
      <c r="C64" s="13"/>
      <c r="D64" s="20"/>
      <c r="E64" s="9" t="s">
        <v>488</v>
      </c>
      <c r="F64" s="35" t="s">
        <v>173</v>
      </c>
      <c r="G64" s="21">
        <v>270</v>
      </c>
      <c r="H64" s="22">
        <f t="shared" si="11"/>
        <v>0</v>
      </c>
      <c r="I64" s="24">
        <v>25</v>
      </c>
      <c r="J64" s="22">
        <f t="shared" si="12"/>
        <v>0</v>
      </c>
      <c r="K64" s="80"/>
      <c r="L64" s="80"/>
      <c r="M64" s="80"/>
      <c r="N64" s="80"/>
      <c r="O64" s="83"/>
      <c r="P64" s="83"/>
      <c r="Q64" s="19" t="s">
        <v>461</v>
      </c>
      <c r="R64" s="95" t="s">
        <v>173</v>
      </c>
      <c r="S64" s="18">
        <v>270</v>
      </c>
    </row>
    <row r="65" spans="1:19" s="10" customFormat="1" ht="15" customHeight="1" hidden="1">
      <c r="A65" s="81" t="s">
        <v>66</v>
      </c>
      <c r="B65" s="12" t="s">
        <v>506</v>
      </c>
      <c r="C65" s="13"/>
      <c r="D65" s="20"/>
      <c r="E65" s="9" t="s">
        <v>502</v>
      </c>
      <c r="F65" s="35" t="s">
        <v>173</v>
      </c>
      <c r="G65" s="21">
        <v>2.9</v>
      </c>
      <c r="H65" s="22">
        <f t="shared" si="11"/>
        <v>0</v>
      </c>
      <c r="I65" s="24">
        <v>25</v>
      </c>
      <c r="J65" s="22">
        <f t="shared" si="12"/>
        <v>0</v>
      </c>
      <c r="K65" s="80"/>
      <c r="L65" s="80"/>
      <c r="M65" s="80"/>
      <c r="N65" s="80"/>
      <c r="O65" s="83"/>
      <c r="P65" s="83"/>
      <c r="Q65" s="19" t="s">
        <v>461</v>
      </c>
      <c r="R65" s="95" t="s">
        <v>173</v>
      </c>
      <c r="S65" s="18">
        <v>2.9</v>
      </c>
    </row>
    <row r="66" spans="1:19" s="10" customFormat="1" ht="15" customHeight="1" hidden="1">
      <c r="A66" s="96" t="s">
        <v>66</v>
      </c>
      <c r="B66" s="12" t="s">
        <v>507</v>
      </c>
      <c r="C66" s="13"/>
      <c r="D66" s="20"/>
      <c r="E66" s="9" t="s">
        <v>508</v>
      </c>
      <c r="F66" s="35" t="s">
        <v>173</v>
      </c>
      <c r="G66" s="21">
        <v>64</v>
      </c>
      <c r="H66" s="22">
        <f t="shared" si="11"/>
        <v>0</v>
      </c>
      <c r="I66" s="24">
        <v>25</v>
      </c>
      <c r="J66" s="22">
        <f t="shared" si="12"/>
        <v>0</v>
      </c>
      <c r="K66" s="80"/>
      <c r="L66" s="80"/>
      <c r="M66" s="80"/>
      <c r="N66" s="80"/>
      <c r="O66" s="83"/>
      <c r="P66" s="83"/>
      <c r="Q66" s="19" t="s">
        <v>461</v>
      </c>
      <c r="R66" s="95" t="s">
        <v>173</v>
      </c>
      <c r="S66" s="18">
        <v>64</v>
      </c>
    </row>
    <row r="67" spans="1:19" s="10" customFormat="1" ht="15" customHeight="1" hidden="1">
      <c r="A67" s="93" t="s">
        <v>67</v>
      </c>
      <c r="B67" s="12" t="s">
        <v>461</v>
      </c>
      <c r="C67" s="13"/>
      <c r="D67" s="20"/>
      <c r="E67" s="9" t="s">
        <v>502</v>
      </c>
      <c r="F67" s="35" t="s">
        <v>173</v>
      </c>
      <c r="G67" s="21">
        <v>0.025</v>
      </c>
      <c r="H67" s="22">
        <f t="shared" si="11"/>
        <v>0</v>
      </c>
      <c r="I67" s="24">
        <v>25</v>
      </c>
      <c r="J67" s="22">
        <f t="shared" si="12"/>
        <v>0</v>
      </c>
      <c r="K67" s="80"/>
      <c r="L67" s="80"/>
      <c r="M67" s="80"/>
      <c r="N67" s="80"/>
      <c r="O67" s="83"/>
      <c r="P67" s="83"/>
      <c r="Q67" s="19" t="s">
        <v>461</v>
      </c>
      <c r="R67" s="95" t="s">
        <v>173</v>
      </c>
      <c r="S67" s="18">
        <v>0.025</v>
      </c>
    </row>
    <row r="68" spans="1:19" s="10" customFormat="1" ht="15" customHeight="1" hidden="1">
      <c r="A68" s="93" t="s">
        <v>68</v>
      </c>
      <c r="B68" s="12" t="s">
        <v>461</v>
      </c>
      <c r="C68" s="13"/>
      <c r="D68" s="20"/>
      <c r="E68" s="9" t="s">
        <v>509</v>
      </c>
      <c r="F68" s="35" t="s">
        <v>173</v>
      </c>
      <c r="G68" s="21">
        <v>90.7</v>
      </c>
      <c r="H68" s="22">
        <f t="shared" si="11"/>
        <v>0</v>
      </c>
      <c r="I68" s="24">
        <v>25</v>
      </c>
      <c r="J68" s="22">
        <f t="shared" si="12"/>
        <v>0</v>
      </c>
      <c r="K68" s="80"/>
      <c r="L68" s="80"/>
      <c r="M68" s="80"/>
      <c r="N68" s="80"/>
      <c r="O68" s="83"/>
      <c r="P68" s="83"/>
      <c r="Q68" s="19" t="s">
        <v>461</v>
      </c>
      <c r="R68" s="95" t="s">
        <v>173</v>
      </c>
      <c r="S68" s="18">
        <v>90.7</v>
      </c>
    </row>
    <row r="69" spans="1:19" s="10" customFormat="1" ht="15" customHeight="1" hidden="1">
      <c r="A69" s="81" t="s">
        <v>69</v>
      </c>
      <c r="B69" s="12" t="s">
        <v>506</v>
      </c>
      <c r="C69" s="13"/>
      <c r="D69" s="20"/>
      <c r="E69" s="9" t="s">
        <v>479</v>
      </c>
      <c r="F69" s="35" t="s">
        <v>173</v>
      </c>
      <c r="G69" s="21">
        <v>0.0028</v>
      </c>
      <c r="H69" s="22">
        <f t="shared" si="11"/>
        <v>0</v>
      </c>
      <c r="I69" s="24">
        <v>25</v>
      </c>
      <c r="J69" s="22">
        <f t="shared" si="12"/>
        <v>0</v>
      </c>
      <c r="K69" s="80"/>
      <c r="L69" s="80"/>
      <c r="M69" s="80"/>
      <c r="N69" s="80"/>
      <c r="O69" s="83"/>
      <c r="P69" s="83"/>
      <c r="Q69" s="19" t="s">
        <v>461</v>
      </c>
      <c r="R69" s="95" t="s">
        <v>173</v>
      </c>
      <c r="S69" s="18">
        <v>0.0028</v>
      </c>
    </row>
    <row r="70" spans="1:19" s="10" customFormat="1" ht="15" customHeight="1" hidden="1">
      <c r="A70" s="85" t="s">
        <v>69</v>
      </c>
      <c r="B70" s="12" t="s">
        <v>507</v>
      </c>
      <c r="C70" s="13"/>
      <c r="D70" s="20"/>
      <c r="E70" s="9" t="s">
        <v>508</v>
      </c>
      <c r="F70" s="35" t="s">
        <v>173</v>
      </c>
      <c r="G70" s="21">
        <v>64</v>
      </c>
      <c r="H70" s="22">
        <f t="shared" si="11"/>
        <v>0</v>
      </c>
      <c r="I70" s="24">
        <v>25</v>
      </c>
      <c r="J70" s="22">
        <f t="shared" si="12"/>
        <v>0</v>
      </c>
      <c r="K70" s="80"/>
      <c r="L70" s="80"/>
      <c r="M70" s="80"/>
      <c r="N70" s="80"/>
      <c r="O70" s="83"/>
      <c r="P70" s="83"/>
      <c r="Q70" s="19" t="s">
        <v>461</v>
      </c>
      <c r="R70" s="95" t="s">
        <v>173</v>
      </c>
      <c r="S70" s="18">
        <v>64</v>
      </c>
    </row>
    <row r="71" spans="1:19" s="10" customFormat="1" ht="15" customHeight="1" hidden="1">
      <c r="A71" s="96" t="s">
        <v>69</v>
      </c>
      <c r="B71" s="12" t="s">
        <v>510</v>
      </c>
      <c r="C71" s="13"/>
      <c r="D71" s="20"/>
      <c r="E71" s="9" t="s">
        <v>479</v>
      </c>
      <c r="F71" s="35" t="s">
        <v>173</v>
      </c>
      <c r="G71" s="21">
        <v>0.00088</v>
      </c>
      <c r="H71" s="22">
        <f t="shared" si="11"/>
        <v>0</v>
      </c>
      <c r="I71" s="24">
        <v>25</v>
      </c>
      <c r="J71" s="22">
        <f t="shared" si="12"/>
        <v>0</v>
      </c>
      <c r="K71" s="80"/>
      <c r="L71" s="80"/>
      <c r="M71" s="80"/>
      <c r="N71" s="80"/>
      <c r="O71" s="83"/>
      <c r="P71" s="83"/>
      <c r="Q71" s="19" t="s">
        <v>461</v>
      </c>
      <c r="R71" s="95" t="s">
        <v>173</v>
      </c>
      <c r="S71" s="18">
        <v>0.00088</v>
      </c>
    </row>
    <row r="72" spans="1:19" s="10" customFormat="1" ht="15" customHeight="1" hidden="1">
      <c r="A72" s="81" t="s">
        <v>70</v>
      </c>
      <c r="B72" s="25" t="s">
        <v>461</v>
      </c>
      <c r="C72" s="13" t="s">
        <v>477</v>
      </c>
      <c r="D72" s="20"/>
      <c r="E72" s="9" t="s">
        <v>509</v>
      </c>
      <c r="F72" s="35" t="s">
        <v>173</v>
      </c>
      <c r="G72" s="21">
        <v>260</v>
      </c>
      <c r="H72" s="22">
        <f t="shared" si="11"/>
        <v>0</v>
      </c>
      <c r="I72" s="24">
        <v>25</v>
      </c>
      <c r="J72" s="22">
        <f t="shared" si="12"/>
        <v>0</v>
      </c>
      <c r="K72" s="80"/>
      <c r="L72" s="80"/>
      <c r="M72" s="80"/>
      <c r="N72" s="80"/>
      <c r="O72" s="83"/>
      <c r="P72" s="83"/>
      <c r="Q72" s="19" t="s">
        <v>461</v>
      </c>
      <c r="R72" s="95" t="s">
        <v>173</v>
      </c>
      <c r="S72" s="18">
        <v>260</v>
      </c>
    </row>
    <row r="73" spans="1:19" s="10" customFormat="1" ht="15" customHeight="1" hidden="1">
      <c r="A73" s="96" t="s">
        <v>70</v>
      </c>
      <c r="B73" s="26" t="s">
        <v>461</v>
      </c>
      <c r="C73" s="13" t="s">
        <v>511</v>
      </c>
      <c r="D73" s="20"/>
      <c r="E73" s="9" t="s">
        <v>509</v>
      </c>
      <c r="F73" s="35" t="s">
        <v>173</v>
      </c>
      <c r="G73" s="21">
        <v>260</v>
      </c>
      <c r="H73" s="22">
        <f t="shared" si="11"/>
        <v>0</v>
      </c>
      <c r="I73" s="24">
        <v>25</v>
      </c>
      <c r="J73" s="22">
        <f t="shared" si="12"/>
        <v>0</v>
      </c>
      <c r="K73" s="80"/>
      <c r="L73" s="80"/>
      <c r="M73" s="80"/>
      <c r="N73" s="80"/>
      <c r="O73" s="83"/>
      <c r="P73" s="83"/>
      <c r="Q73" s="19" t="s">
        <v>461</v>
      </c>
      <c r="R73" s="95" t="s">
        <v>173</v>
      </c>
      <c r="S73" s="18">
        <v>260</v>
      </c>
    </row>
    <row r="74" spans="1:19" s="10" customFormat="1" ht="15" customHeight="1" hidden="1">
      <c r="A74" s="93" t="s">
        <v>71</v>
      </c>
      <c r="B74" s="12" t="s">
        <v>461</v>
      </c>
      <c r="C74" s="13"/>
      <c r="D74" s="20"/>
      <c r="E74" s="9" t="s">
        <v>501</v>
      </c>
      <c r="F74" s="35" t="s">
        <v>173</v>
      </c>
      <c r="G74" s="21">
        <v>3500</v>
      </c>
      <c r="H74" s="22">
        <f t="shared" si="11"/>
        <v>0</v>
      </c>
      <c r="I74" s="24">
        <v>25</v>
      </c>
      <c r="J74" s="22">
        <f t="shared" si="12"/>
        <v>0</v>
      </c>
      <c r="K74" s="80"/>
      <c r="L74" s="80"/>
      <c r="M74" s="80"/>
      <c r="N74" s="80"/>
      <c r="O74" s="83"/>
      <c r="P74" s="83"/>
      <c r="Q74" s="19" t="s">
        <v>461</v>
      </c>
      <c r="R74" s="95" t="s">
        <v>173</v>
      </c>
      <c r="S74" s="18">
        <v>3500</v>
      </c>
    </row>
    <row r="75" spans="1:19" s="10" customFormat="1" ht="15" customHeight="1">
      <c r="A75" s="187" t="s">
        <v>178</v>
      </c>
      <c r="B75" s="12" t="s">
        <v>419</v>
      </c>
      <c r="C75" s="13" t="s">
        <v>179</v>
      </c>
      <c r="D75" s="20"/>
      <c r="E75" s="9" t="s">
        <v>490</v>
      </c>
      <c r="F75" s="35" t="s">
        <v>237</v>
      </c>
      <c r="G75" s="21">
        <v>0.35</v>
      </c>
      <c r="H75" s="22">
        <f t="shared" si="11"/>
        <v>0</v>
      </c>
      <c r="I75" s="24">
        <v>25</v>
      </c>
      <c r="J75" s="22">
        <f t="shared" si="12"/>
        <v>0</v>
      </c>
      <c r="K75" s="80"/>
      <c r="L75" s="80"/>
      <c r="M75" s="80"/>
      <c r="N75" s="80"/>
      <c r="O75" s="83"/>
      <c r="P75" s="83"/>
      <c r="Q75" s="19" t="s">
        <v>461</v>
      </c>
      <c r="R75" s="95" t="s">
        <v>237</v>
      </c>
      <c r="S75" s="18">
        <v>0.35</v>
      </c>
    </row>
    <row r="76" spans="1:19" s="10" customFormat="1" ht="15" customHeight="1">
      <c r="A76" s="188"/>
      <c r="B76" s="12" t="s">
        <v>466</v>
      </c>
      <c r="C76" s="13" t="s">
        <v>179</v>
      </c>
      <c r="D76" s="20"/>
      <c r="E76" s="9" t="s">
        <v>490</v>
      </c>
      <c r="F76" s="35" t="s">
        <v>237</v>
      </c>
      <c r="G76" s="21">
        <v>0.13</v>
      </c>
      <c r="H76" s="22">
        <f t="shared" si="11"/>
        <v>0</v>
      </c>
      <c r="I76" s="24">
        <v>25</v>
      </c>
      <c r="J76" s="22">
        <f t="shared" si="12"/>
        <v>0</v>
      </c>
      <c r="K76" s="80"/>
      <c r="L76" s="80"/>
      <c r="M76" s="80"/>
      <c r="N76" s="80"/>
      <c r="O76" s="83"/>
      <c r="P76" s="83"/>
      <c r="Q76" s="19" t="s">
        <v>461</v>
      </c>
      <c r="R76" s="95" t="s">
        <v>237</v>
      </c>
      <c r="S76" s="18">
        <v>0.13</v>
      </c>
    </row>
    <row r="77" spans="1:19" s="10" customFormat="1" ht="15" customHeight="1">
      <c r="A77" s="85"/>
      <c r="B77" s="12" t="s">
        <v>512</v>
      </c>
      <c r="C77" s="13" t="s">
        <v>179</v>
      </c>
      <c r="D77" s="20"/>
      <c r="E77" s="9" t="s">
        <v>490</v>
      </c>
      <c r="F77" s="35" t="s">
        <v>237</v>
      </c>
      <c r="G77" s="21">
        <v>0.005</v>
      </c>
      <c r="H77" s="22">
        <f t="shared" si="11"/>
        <v>0</v>
      </c>
      <c r="I77" s="24">
        <v>25</v>
      </c>
      <c r="J77" s="22">
        <f t="shared" si="12"/>
        <v>0</v>
      </c>
      <c r="K77" s="80"/>
      <c r="L77" s="80"/>
      <c r="M77" s="80"/>
      <c r="N77" s="80"/>
      <c r="O77" s="83"/>
      <c r="P77" s="83"/>
      <c r="Q77" s="19" t="s">
        <v>461</v>
      </c>
      <c r="R77" s="95" t="s">
        <v>237</v>
      </c>
      <c r="S77" s="18">
        <v>0.005</v>
      </c>
    </row>
    <row r="78" spans="1:19" s="10" customFormat="1" ht="15" customHeight="1">
      <c r="A78" s="85"/>
      <c r="B78" s="12" t="s">
        <v>513</v>
      </c>
      <c r="C78" s="13" t="s">
        <v>179</v>
      </c>
      <c r="D78" s="20"/>
      <c r="E78" s="9" t="s">
        <v>490</v>
      </c>
      <c r="F78" s="35" t="s">
        <v>237</v>
      </c>
      <c r="G78" s="21">
        <v>0.031</v>
      </c>
      <c r="H78" s="22">
        <f t="shared" si="11"/>
        <v>0</v>
      </c>
      <c r="I78" s="24">
        <v>25</v>
      </c>
      <c r="J78" s="22">
        <f t="shared" si="12"/>
        <v>0</v>
      </c>
      <c r="K78" s="80"/>
      <c r="L78" s="80"/>
      <c r="M78" s="80"/>
      <c r="N78" s="80"/>
      <c r="O78" s="83"/>
      <c r="P78" s="83"/>
      <c r="Q78" s="19" t="s">
        <v>461</v>
      </c>
      <c r="R78" s="95" t="s">
        <v>237</v>
      </c>
      <c r="S78" s="18">
        <v>0.031</v>
      </c>
    </row>
    <row r="79" spans="1:19" s="10" customFormat="1" ht="15" customHeight="1">
      <c r="A79" s="96"/>
      <c r="B79" s="12" t="s">
        <v>72</v>
      </c>
      <c r="C79" s="13" t="s">
        <v>179</v>
      </c>
      <c r="D79" s="20"/>
      <c r="E79" s="9" t="s">
        <v>490</v>
      </c>
      <c r="F79" s="35" t="s">
        <v>237</v>
      </c>
      <c r="G79" s="21">
        <v>2</v>
      </c>
      <c r="H79" s="22">
        <f t="shared" si="11"/>
        <v>0</v>
      </c>
      <c r="I79" s="24">
        <v>25</v>
      </c>
      <c r="J79" s="22">
        <f t="shared" si="12"/>
        <v>0</v>
      </c>
      <c r="K79" s="80"/>
      <c r="L79" s="80"/>
      <c r="M79" s="80"/>
      <c r="N79" s="80"/>
      <c r="O79" s="83"/>
      <c r="P79" s="83"/>
      <c r="Q79" s="19" t="s">
        <v>461</v>
      </c>
      <c r="R79" s="95" t="s">
        <v>237</v>
      </c>
      <c r="S79" s="18">
        <v>2</v>
      </c>
    </row>
    <row r="80" spans="1:19" s="10" customFormat="1" ht="15" customHeight="1" hidden="1">
      <c r="A80" s="81" t="s">
        <v>73</v>
      </c>
      <c r="B80" s="12" t="s">
        <v>514</v>
      </c>
      <c r="C80" s="13"/>
      <c r="D80" s="20"/>
      <c r="E80" s="9" t="s">
        <v>504</v>
      </c>
      <c r="F80" s="35" t="s">
        <v>237</v>
      </c>
      <c r="G80" s="21">
        <v>145</v>
      </c>
      <c r="H80" s="22">
        <f t="shared" si="11"/>
        <v>0</v>
      </c>
      <c r="I80" s="24">
        <v>25</v>
      </c>
      <c r="J80" s="22">
        <f t="shared" si="12"/>
        <v>0</v>
      </c>
      <c r="K80" s="80"/>
      <c r="L80" s="80"/>
      <c r="M80" s="80"/>
      <c r="N80" s="80"/>
      <c r="O80" s="83"/>
      <c r="P80" s="83"/>
      <c r="Q80" s="19" t="s">
        <v>461</v>
      </c>
      <c r="R80" s="95" t="s">
        <v>237</v>
      </c>
      <c r="S80" s="18">
        <v>145</v>
      </c>
    </row>
    <row r="81" spans="1:19" s="10" customFormat="1" ht="15" customHeight="1" hidden="1">
      <c r="A81" s="85" t="s">
        <v>73</v>
      </c>
      <c r="B81" s="12" t="s">
        <v>515</v>
      </c>
      <c r="C81" s="13"/>
      <c r="D81" s="20"/>
      <c r="E81" s="9" t="s">
        <v>504</v>
      </c>
      <c r="F81" s="35" t="s">
        <v>237</v>
      </c>
      <c r="G81" s="21">
        <v>136</v>
      </c>
      <c r="H81" s="22">
        <f t="shared" si="11"/>
        <v>0</v>
      </c>
      <c r="I81" s="24">
        <v>25</v>
      </c>
      <c r="J81" s="22">
        <f t="shared" si="12"/>
        <v>0</v>
      </c>
      <c r="K81" s="80"/>
      <c r="L81" s="80"/>
      <c r="M81" s="80"/>
      <c r="N81" s="80"/>
      <c r="O81" s="83"/>
      <c r="P81" s="83"/>
      <c r="Q81" s="19" t="s">
        <v>461</v>
      </c>
      <c r="R81" s="95" t="s">
        <v>237</v>
      </c>
      <c r="S81" s="18">
        <v>136</v>
      </c>
    </row>
    <row r="82" spans="1:19" s="10" customFormat="1" ht="15" customHeight="1" hidden="1">
      <c r="A82" s="96" t="s">
        <v>73</v>
      </c>
      <c r="B82" s="12" t="s">
        <v>516</v>
      </c>
      <c r="C82" s="13"/>
      <c r="D82" s="20"/>
      <c r="E82" s="9" t="s">
        <v>504</v>
      </c>
      <c r="F82" s="35" t="s">
        <v>237</v>
      </c>
      <c r="G82" s="21">
        <v>151</v>
      </c>
      <c r="H82" s="22">
        <f t="shared" si="11"/>
        <v>0</v>
      </c>
      <c r="I82" s="24">
        <v>25</v>
      </c>
      <c r="J82" s="22">
        <f t="shared" si="12"/>
        <v>0</v>
      </c>
      <c r="K82" s="80"/>
      <c r="L82" s="80"/>
      <c r="M82" s="80"/>
      <c r="N82" s="80"/>
      <c r="O82" s="83"/>
      <c r="P82" s="83"/>
      <c r="Q82" s="19" t="s">
        <v>461</v>
      </c>
      <c r="R82" s="95" t="s">
        <v>237</v>
      </c>
      <c r="S82" s="18">
        <v>151</v>
      </c>
    </row>
    <row r="83" spans="1:19" s="10" customFormat="1" ht="28.5" customHeight="1">
      <c r="A83" s="93" t="s">
        <v>181</v>
      </c>
      <c r="B83" s="12" t="s">
        <v>461</v>
      </c>
      <c r="C83" s="13" t="s">
        <v>182</v>
      </c>
      <c r="D83" s="20"/>
      <c r="E83" s="9" t="s">
        <v>517</v>
      </c>
      <c r="F83" s="35" t="s">
        <v>195</v>
      </c>
      <c r="G83" s="21">
        <v>0.0049</v>
      </c>
      <c r="H83" s="22">
        <f t="shared" si="11"/>
        <v>0</v>
      </c>
      <c r="I83" s="24">
        <v>25</v>
      </c>
      <c r="J83" s="22">
        <f t="shared" si="12"/>
        <v>0</v>
      </c>
      <c r="K83" s="80"/>
      <c r="L83" s="80"/>
      <c r="M83" s="80"/>
      <c r="N83" s="80"/>
      <c r="O83" s="83"/>
      <c r="P83" s="83"/>
      <c r="Q83" s="19" t="s">
        <v>461</v>
      </c>
      <c r="R83" s="95" t="s">
        <v>195</v>
      </c>
      <c r="S83" s="18">
        <v>0.0049</v>
      </c>
    </row>
    <row r="84" spans="1:19" s="10" customFormat="1" ht="15" customHeight="1">
      <c r="A84" s="81" t="s">
        <v>183</v>
      </c>
      <c r="B84" s="12" t="s">
        <v>518</v>
      </c>
      <c r="C84" s="13" t="s">
        <v>184</v>
      </c>
      <c r="D84" s="20"/>
      <c r="E84" s="9" t="s">
        <v>519</v>
      </c>
      <c r="F84" s="35" t="s">
        <v>173</v>
      </c>
      <c r="G84" s="21">
        <v>0.00088</v>
      </c>
      <c r="H84" s="22">
        <f t="shared" si="11"/>
        <v>0</v>
      </c>
      <c r="I84" s="24">
        <v>25</v>
      </c>
      <c r="J84" s="22">
        <f t="shared" si="12"/>
        <v>0</v>
      </c>
      <c r="K84" s="80"/>
      <c r="L84" s="80"/>
      <c r="M84" s="80"/>
      <c r="N84" s="80"/>
      <c r="O84" s="83"/>
      <c r="P84" s="83"/>
      <c r="Q84" s="19" t="s">
        <v>461</v>
      </c>
      <c r="R84" s="95" t="s">
        <v>173</v>
      </c>
      <c r="S84" s="18">
        <v>0.00088</v>
      </c>
    </row>
    <row r="85" spans="1:19" s="10" customFormat="1" ht="15" customHeight="1">
      <c r="A85" s="85" t="s">
        <v>74</v>
      </c>
      <c r="B85" s="97" t="s">
        <v>185</v>
      </c>
      <c r="C85" s="13" t="s">
        <v>186</v>
      </c>
      <c r="D85" s="20"/>
      <c r="E85" s="9" t="s">
        <v>519</v>
      </c>
      <c r="F85" s="35" t="s">
        <v>82</v>
      </c>
      <c r="G85" s="21">
        <v>0.54</v>
      </c>
      <c r="H85" s="22">
        <f t="shared" si="11"/>
        <v>0</v>
      </c>
      <c r="I85" s="24">
        <v>25</v>
      </c>
      <c r="J85" s="22">
        <f t="shared" si="12"/>
        <v>0</v>
      </c>
      <c r="K85" s="80"/>
      <c r="L85" s="80"/>
      <c r="M85" s="80"/>
      <c r="N85" s="80"/>
      <c r="O85" s="83"/>
      <c r="P85" s="83"/>
      <c r="Q85" s="19" t="s">
        <v>461</v>
      </c>
      <c r="R85" s="95" t="s">
        <v>82</v>
      </c>
      <c r="S85" s="18">
        <v>0.54</v>
      </c>
    </row>
    <row r="86" spans="1:19" s="10" customFormat="1" ht="15" customHeight="1">
      <c r="A86" s="85"/>
      <c r="B86" s="97" t="s">
        <v>187</v>
      </c>
      <c r="C86" s="13" t="s">
        <v>186</v>
      </c>
      <c r="D86" s="20"/>
      <c r="E86" s="9" t="s">
        <v>519</v>
      </c>
      <c r="F86" s="35" t="s">
        <v>82</v>
      </c>
      <c r="G86" s="21">
        <v>0.0055</v>
      </c>
      <c r="H86" s="22">
        <f t="shared" si="11"/>
        <v>0</v>
      </c>
      <c r="I86" s="24">
        <v>25</v>
      </c>
      <c r="J86" s="22">
        <f t="shared" si="12"/>
        <v>0</v>
      </c>
      <c r="K86" s="80"/>
      <c r="L86" s="80"/>
      <c r="M86" s="80"/>
      <c r="N86" s="80"/>
      <c r="O86" s="83"/>
      <c r="P86" s="83"/>
      <c r="Q86" s="19"/>
      <c r="R86" s="95" t="s">
        <v>82</v>
      </c>
      <c r="S86" s="18">
        <v>0.0055</v>
      </c>
    </row>
    <row r="87" spans="1:19" s="10" customFormat="1" ht="15" customHeight="1">
      <c r="A87" s="85"/>
      <c r="B87" s="97" t="s">
        <v>188</v>
      </c>
      <c r="C87" s="13" t="s">
        <v>186</v>
      </c>
      <c r="D87" s="20"/>
      <c r="E87" s="9" t="s">
        <v>519</v>
      </c>
      <c r="F87" s="35" t="s">
        <v>82</v>
      </c>
      <c r="G87" s="21">
        <v>0.005</v>
      </c>
      <c r="H87" s="22">
        <f t="shared" si="11"/>
        <v>0</v>
      </c>
      <c r="I87" s="24">
        <v>25</v>
      </c>
      <c r="J87" s="22">
        <f t="shared" si="12"/>
        <v>0</v>
      </c>
      <c r="K87" s="80"/>
      <c r="L87" s="80"/>
      <c r="M87" s="80"/>
      <c r="N87" s="80"/>
      <c r="O87" s="83"/>
      <c r="P87" s="83"/>
      <c r="Q87" s="19"/>
      <c r="R87" s="95" t="s">
        <v>82</v>
      </c>
      <c r="S87" s="18">
        <v>0.005</v>
      </c>
    </row>
    <row r="88" spans="1:19" s="10" customFormat="1" ht="15" customHeight="1">
      <c r="A88" s="85"/>
      <c r="B88" s="97" t="s">
        <v>189</v>
      </c>
      <c r="C88" s="13" t="s">
        <v>186</v>
      </c>
      <c r="D88" s="20"/>
      <c r="E88" s="9" t="s">
        <v>519</v>
      </c>
      <c r="F88" s="35" t="s">
        <v>82</v>
      </c>
      <c r="G88" s="21">
        <v>0.0059</v>
      </c>
      <c r="H88" s="22">
        <f t="shared" si="11"/>
        <v>0</v>
      </c>
      <c r="I88" s="24">
        <v>25</v>
      </c>
      <c r="J88" s="22">
        <f t="shared" si="12"/>
        <v>0</v>
      </c>
      <c r="K88" s="80"/>
      <c r="L88" s="80"/>
      <c r="M88" s="80"/>
      <c r="N88" s="80"/>
      <c r="O88" s="83"/>
      <c r="P88" s="83"/>
      <c r="Q88" s="19"/>
      <c r="R88" s="95" t="s">
        <v>82</v>
      </c>
      <c r="S88" s="18">
        <v>0.0059</v>
      </c>
    </row>
    <row r="89" spans="1:19" s="10" customFormat="1" ht="15" customHeight="1">
      <c r="A89" s="85"/>
      <c r="B89" s="97" t="s">
        <v>190</v>
      </c>
      <c r="C89" s="13" t="s">
        <v>186</v>
      </c>
      <c r="D89" s="20"/>
      <c r="E89" s="9" t="s">
        <v>519</v>
      </c>
      <c r="F89" s="35" t="s">
        <v>82</v>
      </c>
      <c r="G89" s="21">
        <v>0.0055</v>
      </c>
      <c r="H89" s="22">
        <f t="shared" si="11"/>
        <v>0</v>
      </c>
      <c r="I89" s="24">
        <v>25</v>
      </c>
      <c r="J89" s="22">
        <f t="shared" si="12"/>
        <v>0</v>
      </c>
      <c r="K89" s="80"/>
      <c r="L89" s="80"/>
      <c r="M89" s="80"/>
      <c r="N89" s="80"/>
      <c r="O89" s="83"/>
      <c r="P89" s="83"/>
      <c r="Q89" s="19"/>
      <c r="R89" s="95" t="s">
        <v>82</v>
      </c>
      <c r="S89" s="18">
        <v>0.0055</v>
      </c>
    </row>
    <row r="90" spans="1:19" s="10" customFormat="1" ht="15" customHeight="1">
      <c r="A90" s="85"/>
      <c r="B90" s="97" t="s">
        <v>191</v>
      </c>
      <c r="C90" s="13" t="s">
        <v>186</v>
      </c>
      <c r="D90" s="20"/>
      <c r="E90" s="9" t="s">
        <v>519</v>
      </c>
      <c r="F90" s="35" t="s">
        <v>82</v>
      </c>
      <c r="G90" s="21">
        <v>0.0055</v>
      </c>
      <c r="H90" s="22">
        <f t="shared" si="11"/>
        <v>0</v>
      </c>
      <c r="I90" s="24">
        <v>25</v>
      </c>
      <c r="J90" s="22">
        <f t="shared" si="12"/>
        <v>0</v>
      </c>
      <c r="K90" s="80"/>
      <c r="L90" s="80"/>
      <c r="M90" s="80"/>
      <c r="N90" s="80"/>
      <c r="O90" s="83"/>
      <c r="P90" s="83"/>
      <c r="Q90" s="19"/>
      <c r="R90" s="95" t="s">
        <v>82</v>
      </c>
      <c r="S90" s="18">
        <v>0.0055</v>
      </c>
    </row>
    <row r="91" spans="1:19" s="10" customFormat="1" ht="15" customHeight="1">
      <c r="A91" s="85"/>
      <c r="B91" s="97" t="s">
        <v>192</v>
      </c>
      <c r="C91" s="13" t="s">
        <v>193</v>
      </c>
      <c r="D91" s="20"/>
      <c r="E91" s="9" t="s">
        <v>194</v>
      </c>
      <c r="F91" s="35" t="s">
        <v>120</v>
      </c>
      <c r="G91" s="21">
        <v>0.2</v>
      </c>
      <c r="H91" s="22">
        <f t="shared" si="11"/>
        <v>0</v>
      </c>
      <c r="I91" s="24">
        <v>25</v>
      </c>
      <c r="J91" s="22">
        <f t="shared" si="12"/>
        <v>0</v>
      </c>
      <c r="K91" s="80"/>
      <c r="L91" s="80"/>
      <c r="M91" s="80"/>
      <c r="N91" s="80"/>
      <c r="O91" s="83"/>
      <c r="P91" s="83"/>
      <c r="Q91" s="19"/>
      <c r="R91" s="95" t="s">
        <v>120</v>
      </c>
      <c r="S91" s="18">
        <v>0.2</v>
      </c>
    </row>
    <row r="92" spans="1:19" s="10" customFormat="1" ht="15" customHeight="1">
      <c r="A92" s="85"/>
      <c r="B92" s="97" t="s">
        <v>196</v>
      </c>
      <c r="C92" s="13" t="s">
        <v>193</v>
      </c>
      <c r="D92" s="20"/>
      <c r="E92" s="9" t="s">
        <v>194</v>
      </c>
      <c r="F92" s="35" t="s">
        <v>120</v>
      </c>
      <c r="G92" s="21">
        <v>0.2</v>
      </c>
      <c r="H92" s="22">
        <f t="shared" si="11"/>
        <v>0</v>
      </c>
      <c r="I92" s="24">
        <v>25</v>
      </c>
      <c r="J92" s="22">
        <f aca="true" t="shared" si="13" ref="J92:J110">IF(ISERROR(H92*I92),"",ROUND(H92*I92,1))</f>
        <v>0</v>
      </c>
      <c r="K92" s="80"/>
      <c r="L92" s="80"/>
      <c r="M92" s="80"/>
      <c r="N92" s="80"/>
      <c r="O92" s="83"/>
      <c r="P92" s="83"/>
      <c r="Q92" s="19"/>
      <c r="R92" s="95" t="s">
        <v>120</v>
      </c>
      <c r="S92" s="18">
        <v>0.2</v>
      </c>
    </row>
    <row r="93" spans="1:19" s="10" customFormat="1" ht="15" customHeight="1">
      <c r="A93" s="85"/>
      <c r="B93" s="97" t="s">
        <v>197</v>
      </c>
      <c r="C93" s="13" t="s">
        <v>193</v>
      </c>
      <c r="D93" s="20"/>
      <c r="E93" s="9" t="s">
        <v>194</v>
      </c>
      <c r="F93" s="35" t="s">
        <v>120</v>
      </c>
      <c r="G93" s="21">
        <v>1.1</v>
      </c>
      <c r="H93" s="22">
        <f t="shared" si="11"/>
        <v>0</v>
      </c>
      <c r="I93" s="24">
        <v>25</v>
      </c>
      <c r="J93" s="22">
        <f t="shared" si="13"/>
        <v>0</v>
      </c>
      <c r="K93" s="80"/>
      <c r="L93" s="80"/>
      <c r="M93" s="80"/>
      <c r="N93" s="80"/>
      <c r="O93" s="83"/>
      <c r="P93" s="83"/>
      <c r="Q93" s="19"/>
      <c r="R93" s="95" t="s">
        <v>120</v>
      </c>
      <c r="S93" s="18">
        <v>1.1</v>
      </c>
    </row>
    <row r="94" spans="1:19" s="10" customFormat="1" ht="15" customHeight="1">
      <c r="A94" s="96"/>
      <c r="B94" s="97" t="s">
        <v>198</v>
      </c>
      <c r="C94" s="13" t="s">
        <v>193</v>
      </c>
      <c r="D94" s="20"/>
      <c r="E94" s="9" t="s">
        <v>194</v>
      </c>
      <c r="F94" s="35" t="s">
        <v>120</v>
      </c>
      <c r="G94" s="21">
        <v>0.2</v>
      </c>
      <c r="H94" s="22">
        <f t="shared" si="11"/>
        <v>0</v>
      </c>
      <c r="I94" s="24">
        <v>25</v>
      </c>
      <c r="J94" s="22">
        <f t="shared" si="13"/>
        <v>0</v>
      </c>
      <c r="K94" s="80"/>
      <c r="L94" s="80"/>
      <c r="M94" s="80"/>
      <c r="N94" s="80"/>
      <c r="O94" s="83"/>
      <c r="P94" s="83"/>
      <c r="Q94" s="19"/>
      <c r="R94" s="95" t="s">
        <v>120</v>
      </c>
      <c r="S94" s="18">
        <v>0.2</v>
      </c>
    </row>
    <row r="95" spans="1:19" s="10" customFormat="1" ht="15" customHeight="1">
      <c r="A95" s="81" t="s">
        <v>547</v>
      </c>
      <c r="B95" s="97" t="s">
        <v>520</v>
      </c>
      <c r="C95" s="9" t="s">
        <v>199</v>
      </c>
      <c r="D95" s="20"/>
      <c r="E95" s="9" t="s">
        <v>504</v>
      </c>
      <c r="F95" s="35" t="s">
        <v>173</v>
      </c>
      <c r="G95" s="21">
        <v>0.00095</v>
      </c>
      <c r="H95" s="22">
        <f t="shared" si="11"/>
        <v>0</v>
      </c>
      <c r="I95" s="24">
        <v>25</v>
      </c>
      <c r="J95" s="22">
        <f t="shared" si="13"/>
        <v>0</v>
      </c>
      <c r="K95" s="80"/>
      <c r="L95" s="80"/>
      <c r="M95" s="80"/>
      <c r="N95" s="80"/>
      <c r="O95" s="83"/>
      <c r="P95" s="83"/>
      <c r="Q95" s="19" t="s">
        <v>461</v>
      </c>
      <c r="R95" s="95" t="s">
        <v>173</v>
      </c>
      <c r="S95" s="18">
        <v>0.00095</v>
      </c>
    </row>
    <row r="96" spans="1:19" s="10" customFormat="1" ht="15" customHeight="1">
      <c r="A96" s="85" t="s">
        <v>75</v>
      </c>
      <c r="B96" s="97" t="s">
        <v>521</v>
      </c>
      <c r="C96" s="9" t="s">
        <v>199</v>
      </c>
      <c r="D96" s="20"/>
      <c r="E96" s="9" t="s">
        <v>504</v>
      </c>
      <c r="F96" s="35" t="s">
        <v>173</v>
      </c>
      <c r="G96" s="21">
        <v>0.077</v>
      </c>
      <c r="H96" s="22">
        <f t="shared" si="11"/>
        <v>0</v>
      </c>
      <c r="I96" s="24">
        <v>25</v>
      </c>
      <c r="J96" s="22">
        <f t="shared" si="13"/>
        <v>0</v>
      </c>
      <c r="K96" s="80"/>
      <c r="L96" s="80"/>
      <c r="M96" s="80"/>
      <c r="N96" s="80"/>
      <c r="O96" s="83"/>
      <c r="P96" s="83"/>
      <c r="Q96" s="19" t="s">
        <v>461</v>
      </c>
      <c r="R96" s="95" t="s">
        <v>173</v>
      </c>
      <c r="S96" s="18">
        <v>0.077</v>
      </c>
    </row>
    <row r="97" spans="1:19" s="10" customFormat="1" ht="15" customHeight="1">
      <c r="A97" s="96" t="s">
        <v>75</v>
      </c>
      <c r="B97" s="97" t="s">
        <v>522</v>
      </c>
      <c r="C97" s="9" t="s">
        <v>199</v>
      </c>
      <c r="D97" s="20"/>
      <c r="E97" s="9" t="s">
        <v>504</v>
      </c>
      <c r="F97" s="35" t="s">
        <v>173</v>
      </c>
      <c r="G97" s="21">
        <v>0.076</v>
      </c>
      <c r="H97" s="22">
        <f t="shared" si="11"/>
        <v>0</v>
      </c>
      <c r="I97" s="24">
        <v>25</v>
      </c>
      <c r="J97" s="22">
        <f t="shared" si="13"/>
        <v>0</v>
      </c>
      <c r="K97" s="80"/>
      <c r="L97" s="80"/>
      <c r="M97" s="80"/>
      <c r="N97" s="80"/>
      <c r="O97" s="83"/>
      <c r="P97" s="83"/>
      <c r="Q97" s="19" t="s">
        <v>461</v>
      </c>
      <c r="R97" s="95" t="s">
        <v>173</v>
      </c>
      <c r="S97" s="18">
        <v>0.076</v>
      </c>
    </row>
    <row r="98" spans="1:19" s="10" customFormat="1" ht="15" customHeight="1">
      <c r="A98" s="81" t="s">
        <v>76</v>
      </c>
      <c r="B98" s="34" t="s">
        <v>523</v>
      </c>
      <c r="C98" s="9" t="s">
        <v>199</v>
      </c>
      <c r="D98" s="20"/>
      <c r="E98" s="9" t="s">
        <v>504</v>
      </c>
      <c r="F98" s="35" t="s">
        <v>173</v>
      </c>
      <c r="G98" s="21">
        <v>0.0097</v>
      </c>
      <c r="H98" s="22">
        <f t="shared" si="11"/>
        <v>0</v>
      </c>
      <c r="I98" s="24">
        <v>25</v>
      </c>
      <c r="J98" s="22">
        <f t="shared" si="13"/>
        <v>0</v>
      </c>
      <c r="K98" s="80"/>
      <c r="L98" s="80"/>
      <c r="M98" s="80"/>
      <c r="N98" s="80"/>
      <c r="O98" s="83"/>
      <c r="P98" s="83"/>
      <c r="Q98" s="19" t="s">
        <v>461</v>
      </c>
      <c r="R98" s="95" t="s">
        <v>173</v>
      </c>
      <c r="S98" s="18">
        <v>0.00056</v>
      </c>
    </row>
    <row r="99" spans="1:19" s="10" customFormat="1" ht="15" customHeight="1">
      <c r="A99" s="96" t="s">
        <v>76</v>
      </c>
      <c r="B99" s="25" t="s">
        <v>493</v>
      </c>
      <c r="C99" s="9" t="s">
        <v>199</v>
      </c>
      <c r="D99" s="20"/>
      <c r="E99" s="9" t="s">
        <v>504</v>
      </c>
      <c r="F99" s="35" t="s">
        <v>173</v>
      </c>
      <c r="G99" s="21">
        <v>0.00056</v>
      </c>
      <c r="H99" s="22">
        <f t="shared" si="11"/>
        <v>0</v>
      </c>
      <c r="I99" s="24">
        <v>25</v>
      </c>
      <c r="J99" s="22">
        <f t="shared" si="13"/>
        <v>0</v>
      </c>
      <c r="K99" s="80"/>
      <c r="L99" s="80"/>
      <c r="M99" s="80"/>
      <c r="N99" s="80"/>
      <c r="O99" s="83"/>
      <c r="P99" s="83"/>
      <c r="Q99" s="19" t="s">
        <v>461</v>
      </c>
      <c r="R99" s="95" t="s">
        <v>173</v>
      </c>
      <c r="S99" s="18">
        <v>0.0097</v>
      </c>
    </row>
    <row r="100" spans="1:19" s="10" customFormat="1" ht="30.75" customHeight="1">
      <c r="A100" s="81" t="s">
        <v>200</v>
      </c>
      <c r="B100" s="98" t="s">
        <v>201</v>
      </c>
      <c r="C100" s="9" t="s">
        <v>103</v>
      </c>
      <c r="D100" s="20"/>
      <c r="E100" s="9" t="s">
        <v>504</v>
      </c>
      <c r="F100" s="35" t="s">
        <v>104</v>
      </c>
      <c r="G100" s="21">
        <v>0.25</v>
      </c>
      <c r="H100" s="22">
        <f t="shared" si="11"/>
        <v>0</v>
      </c>
      <c r="I100" s="24">
        <v>25</v>
      </c>
      <c r="J100" s="22">
        <f t="shared" si="13"/>
        <v>0</v>
      </c>
      <c r="K100" s="80"/>
      <c r="L100" s="80"/>
      <c r="M100" s="80"/>
      <c r="N100" s="80"/>
      <c r="O100" s="83"/>
      <c r="P100" s="83"/>
      <c r="Q100" s="19"/>
      <c r="R100" s="95" t="s">
        <v>104</v>
      </c>
      <c r="S100" s="18">
        <v>0.25</v>
      </c>
    </row>
    <row r="101" spans="1:19" s="10" customFormat="1" ht="39.75" customHeight="1">
      <c r="A101" s="84"/>
      <c r="B101" s="98" t="s">
        <v>202</v>
      </c>
      <c r="C101" s="9" t="s">
        <v>103</v>
      </c>
      <c r="D101" s="20"/>
      <c r="E101" s="9" t="s">
        <v>504</v>
      </c>
      <c r="F101" s="35" t="s">
        <v>104</v>
      </c>
      <c r="G101" s="21">
        <v>0.36</v>
      </c>
      <c r="H101" s="22">
        <f t="shared" si="11"/>
        <v>0</v>
      </c>
      <c r="I101" s="24">
        <v>25</v>
      </c>
      <c r="J101" s="22">
        <f t="shared" si="13"/>
        <v>0</v>
      </c>
      <c r="K101" s="80"/>
      <c r="L101" s="80"/>
      <c r="M101" s="80"/>
      <c r="N101" s="80"/>
      <c r="O101" s="83"/>
      <c r="P101" s="83"/>
      <c r="Q101" s="19"/>
      <c r="R101" s="95" t="s">
        <v>104</v>
      </c>
      <c r="S101" s="18">
        <v>0.36</v>
      </c>
    </row>
    <row r="102" spans="1:19" s="10" customFormat="1" ht="39.75" customHeight="1">
      <c r="A102" s="84"/>
      <c r="B102" s="98" t="s">
        <v>203</v>
      </c>
      <c r="C102" s="9" t="s">
        <v>103</v>
      </c>
      <c r="D102" s="20"/>
      <c r="E102" s="9" t="s">
        <v>504</v>
      </c>
      <c r="F102" s="35" t="s">
        <v>104</v>
      </c>
      <c r="G102" s="21">
        <v>0.25</v>
      </c>
      <c r="H102" s="22">
        <f t="shared" si="11"/>
        <v>0</v>
      </c>
      <c r="I102" s="24">
        <v>25</v>
      </c>
      <c r="J102" s="22">
        <f t="shared" si="13"/>
        <v>0</v>
      </c>
      <c r="K102" s="80"/>
      <c r="L102" s="80"/>
      <c r="M102" s="80"/>
      <c r="N102" s="80"/>
      <c r="O102" s="83"/>
      <c r="P102" s="83"/>
      <c r="Q102" s="19"/>
      <c r="R102" s="95" t="s">
        <v>104</v>
      </c>
      <c r="S102" s="18">
        <v>0.25</v>
      </c>
    </row>
    <row r="103" spans="1:19" s="10" customFormat="1" ht="39" customHeight="1">
      <c r="A103" s="99"/>
      <c r="B103" s="98" t="s">
        <v>204</v>
      </c>
      <c r="C103" s="9" t="s">
        <v>103</v>
      </c>
      <c r="D103" s="20"/>
      <c r="E103" s="9" t="s">
        <v>504</v>
      </c>
      <c r="F103" s="35" t="s">
        <v>104</v>
      </c>
      <c r="G103" s="21">
        <v>0.36</v>
      </c>
      <c r="H103" s="22">
        <f t="shared" si="11"/>
        <v>0</v>
      </c>
      <c r="I103" s="24">
        <v>25</v>
      </c>
      <c r="J103" s="22">
        <f t="shared" si="13"/>
        <v>0</v>
      </c>
      <c r="K103" s="80"/>
      <c r="L103" s="80"/>
      <c r="M103" s="80"/>
      <c r="N103" s="80"/>
      <c r="O103" s="83"/>
      <c r="P103" s="83"/>
      <c r="Q103" s="19"/>
      <c r="R103" s="95" t="s">
        <v>104</v>
      </c>
      <c r="S103" s="18">
        <v>0.36</v>
      </c>
    </row>
    <row r="104" spans="1:19" s="10" customFormat="1" ht="15" customHeight="1">
      <c r="A104" s="81" t="s">
        <v>205</v>
      </c>
      <c r="B104" s="110" t="s">
        <v>206</v>
      </c>
      <c r="C104" s="9" t="s">
        <v>113</v>
      </c>
      <c r="D104" s="20"/>
      <c r="E104" s="9" t="s">
        <v>504</v>
      </c>
      <c r="F104" s="35" t="s">
        <v>548</v>
      </c>
      <c r="G104" s="21">
        <v>0.35</v>
      </c>
      <c r="H104" s="22">
        <f t="shared" si="11"/>
        <v>0</v>
      </c>
      <c r="I104" s="24">
        <v>25</v>
      </c>
      <c r="J104" s="22">
        <f t="shared" si="13"/>
        <v>0</v>
      </c>
      <c r="K104" s="80"/>
      <c r="L104" s="80"/>
      <c r="M104" s="80"/>
      <c r="N104" s="80"/>
      <c r="O104" s="83"/>
      <c r="P104" s="83"/>
      <c r="Q104" s="19"/>
      <c r="R104" s="95" t="s">
        <v>548</v>
      </c>
      <c r="S104" s="18">
        <v>0.35</v>
      </c>
    </row>
    <row r="105" spans="1:19" s="10" customFormat="1" ht="15" customHeight="1">
      <c r="A105" s="84"/>
      <c r="B105" s="110" t="s">
        <v>207</v>
      </c>
      <c r="C105" s="9" t="s">
        <v>113</v>
      </c>
      <c r="D105" s="20"/>
      <c r="E105" s="9" t="s">
        <v>504</v>
      </c>
      <c r="F105" s="35" t="s">
        <v>548</v>
      </c>
      <c r="G105" s="21">
        <v>0.22</v>
      </c>
      <c r="H105" s="22">
        <f t="shared" si="11"/>
        <v>0</v>
      </c>
      <c r="I105" s="24">
        <v>25</v>
      </c>
      <c r="J105" s="22">
        <f t="shared" si="13"/>
        <v>0</v>
      </c>
      <c r="K105" s="80"/>
      <c r="L105" s="80"/>
      <c r="M105" s="80"/>
      <c r="N105" s="80"/>
      <c r="O105" s="83"/>
      <c r="P105" s="83"/>
      <c r="Q105" s="19"/>
      <c r="R105" s="95" t="s">
        <v>548</v>
      </c>
      <c r="S105" s="18">
        <v>0.22</v>
      </c>
    </row>
    <row r="106" spans="1:19" s="10" customFormat="1" ht="30" customHeight="1">
      <c r="A106" s="84"/>
      <c r="B106" s="98" t="s">
        <v>208</v>
      </c>
      <c r="C106" s="9" t="s">
        <v>113</v>
      </c>
      <c r="D106" s="20"/>
      <c r="E106" s="9" t="s">
        <v>504</v>
      </c>
      <c r="F106" s="35" t="s">
        <v>548</v>
      </c>
      <c r="G106" s="21">
        <v>0.35</v>
      </c>
      <c r="H106" s="22">
        <f t="shared" si="11"/>
        <v>0</v>
      </c>
      <c r="I106" s="24">
        <v>25</v>
      </c>
      <c r="J106" s="22">
        <f t="shared" si="13"/>
        <v>0</v>
      </c>
      <c r="K106" s="80"/>
      <c r="L106" s="80"/>
      <c r="M106" s="80"/>
      <c r="N106" s="80"/>
      <c r="O106" s="83"/>
      <c r="P106" s="83"/>
      <c r="Q106" s="19"/>
      <c r="R106" s="95" t="s">
        <v>548</v>
      </c>
      <c r="S106" s="18">
        <v>0.35</v>
      </c>
    </row>
    <row r="107" spans="1:19" s="10" customFormat="1" ht="30" customHeight="1">
      <c r="A107" s="99"/>
      <c r="B107" s="98" t="s">
        <v>209</v>
      </c>
      <c r="C107" s="9" t="s">
        <v>113</v>
      </c>
      <c r="D107" s="20"/>
      <c r="E107" s="9" t="s">
        <v>504</v>
      </c>
      <c r="F107" s="35" t="s">
        <v>548</v>
      </c>
      <c r="G107" s="21">
        <v>0.22</v>
      </c>
      <c r="H107" s="22">
        <f t="shared" si="11"/>
        <v>0</v>
      </c>
      <c r="I107" s="24">
        <v>25</v>
      </c>
      <c r="J107" s="22">
        <f t="shared" si="13"/>
        <v>0</v>
      </c>
      <c r="K107" s="80"/>
      <c r="L107" s="80"/>
      <c r="M107" s="80"/>
      <c r="N107" s="80"/>
      <c r="O107" s="83"/>
      <c r="P107" s="83"/>
      <c r="Q107" s="19"/>
      <c r="R107" s="95" t="s">
        <v>548</v>
      </c>
      <c r="S107" s="18">
        <v>0.22</v>
      </c>
    </row>
    <row r="108" spans="1:19" s="10" customFormat="1" ht="39.75" customHeight="1">
      <c r="A108" s="73" t="s">
        <v>115</v>
      </c>
      <c r="B108" s="74"/>
      <c r="C108" s="75"/>
      <c r="D108" s="20"/>
      <c r="E108" s="76"/>
      <c r="F108" s="77"/>
      <c r="G108" s="33"/>
      <c r="H108" s="78"/>
      <c r="I108" s="24">
        <v>25</v>
      </c>
      <c r="J108" s="22">
        <f t="shared" si="13"/>
        <v>0</v>
      </c>
      <c r="K108" s="80"/>
      <c r="L108" s="80"/>
      <c r="M108" s="80"/>
      <c r="N108" s="80"/>
      <c r="O108" s="83"/>
      <c r="P108" s="83"/>
      <c r="Q108" s="18"/>
      <c r="R108" s="18"/>
      <c r="S108" s="18"/>
    </row>
    <row r="109" spans="1:19" s="10" customFormat="1" ht="39.75" customHeight="1">
      <c r="A109" s="73" t="s">
        <v>115</v>
      </c>
      <c r="B109" s="74"/>
      <c r="C109" s="75"/>
      <c r="D109" s="20"/>
      <c r="E109" s="76"/>
      <c r="F109" s="77"/>
      <c r="G109" s="33"/>
      <c r="H109" s="78"/>
      <c r="I109" s="24">
        <v>25</v>
      </c>
      <c r="J109" s="22">
        <f t="shared" si="13"/>
        <v>0</v>
      </c>
      <c r="K109" s="80"/>
      <c r="L109" s="80"/>
      <c r="M109" s="80"/>
      <c r="N109" s="80"/>
      <c r="O109" s="83"/>
      <c r="P109" s="83"/>
      <c r="Q109" s="18"/>
      <c r="R109" s="18"/>
      <c r="S109" s="18"/>
    </row>
    <row r="110" spans="1:19" s="10" customFormat="1" ht="39.75" customHeight="1">
      <c r="A110" s="73" t="s">
        <v>115</v>
      </c>
      <c r="B110" s="74"/>
      <c r="C110" s="75"/>
      <c r="D110" s="20"/>
      <c r="E110" s="76"/>
      <c r="F110" s="77"/>
      <c r="G110" s="33"/>
      <c r="H110" s="78"/>
      <c r="I110" s="24">
        <v>25</v>
      </c>
      <c r="J110" s="22">
        <f t="shared" si="13"/>
        <v>0</v>
      </c>
      <c r="K110" s="80"/>
      <c r="L110" s="80"/>
      <c r="M110" s="80"/>
      <c r="N110" s="80"/>
      <c r="O110" s="83"/>
      <c r="P110" s="83"/>
      <c r="Q110" s="18"/>
      <c r="R110" s="18"/>
      <c r="S110" s="18"/>
    </row>
    <row r="111" spans="1:26" s="10" customFormat="1" ht="15" customHeight="1">
      <c r="A111" s="2"/>
      <c r="B111" s="2"/>
      <c r="C111" s="2"/>
      <c r="D111" s="4"/>
      <c r="E111" s="2"/>
      <c r="F111" s="4"/>
      <c r="G111" s="11" t="s">
        <v>462</v>
      </c>
      <c r="H111" s="100">
        <f>SUM(H6:H110)</f>
        <v>0</v>
      </c>
      <c r="I111" s="79" t="s">
        <v>116</v>
      </c>
      <c r="J111" s="100">
        <f>SUM(J6:J110)</f>
        <v>0</v>
      </c>
      <c r="K111" s="80"/>
      <c r="L111" s="80"/>
      <c r="M111" s="80"/>
      <c r="N111" s="80"/>
      <c r="O111" s="83"/>
      <c r="P111" s="83"/>
      <c r="Q111" s="19" t="s">
        <v>461</v>
      </c>
      <c r="R111" s="19"/>
      <c r="S111" s="19"/>
      <c r="Z111" s="10" t="s">
        <v>117</v>
      </c>
    </row>
    <row r="112" spans="1:19" s="10" customFormat="1" ht="15" customHeight="1">
      <c r="A112" s="2"/>
      <c r="B112" s="4"/>
      <c r="C112" s="2"/>
      <c r="D112" s="4"/>
      <c r="E112" s="2"/>
      <c r="F112" s="4"/>
      <c r="G112" s="4"/>
      <c r="H112" s="4"/>
      <c r="I112" s="4"/>
      <c r="J112" s="4"/>
      <c r="K112" s="80"/>
      <c r="L112" s="80"/>
      <c r="M112" s="80"/>
      <c r="N112" s="80"/>
      <c r="O112" s="83"/>
      <c r="P112" s="83"/>
      <c r="Q112" s="19" t="s">
        <v>461</v>
      </c>
      <c r="R112" s="19"/>
      <c r="S112" s="19"/>
    </row>
    <row r="113" spans="1:19" s="10" customFormat="1" ht="15" customHeight="1">
      <c r="A113" s="2"/>
      <c r="B113" s="4"/>
      <c r="C113" s="2"/>
      <c r="D113" s="4"/>
      <c r="E113" s="2"/>
      <c r="F113" s="4"/>
      <c r="G113" s="4"/>
      <c r="H113" s="4"/>
      <c r="I113" s="4"/>
      <c r="J113" s="4"/>
      <c r="K113" s="80"/>
      <c r="L113" s="80"/>
      <c r="M113" s="80"/>
      <c r="N113" s="80"/>
      <c r="O113" s="83"/>
      <c r="P113" s="83"/>
      <c r="Q113" s="19" t="s">
        <v>461</v>
      </c>
      <c r="R113" s="19"/>
      <c r="S113" s="19"/>
    </row>
  </sheetData>
  <sheetProtection formatCells="0"/>
  <mergeCells count="20">
    <mergeCell ref="B11:B12"/>
    <mergeCell ref="B13:B14"/>
    <mergeCell ref="B19:B20"/>
    <mergeCell ref="A75:A76"/>
    <mergeCell ref="B49:B50"/>
    <mergeCell ref="B51:B52"/>
    <mergeCell ref="B53:B54"/>
    <mergeCell ref="B55:B59"/>
    <mergeCell ref="B21:B22"/>
    <mergeCell ref="B29:B30"/>
    <mergeCell ref="A6:A7"/>
    <mergeCell ref="D4:D5"/>
    <mergeCell ref="F4:F5"/>
    <mergeCell ref="B31:B32"/>
    <mergeCell ref="B45:B46"/>
    <mergeCell ref="J4:J5"/>
    <mergeCell ref="E4:E5"/>
    <mergeCell ref="H4:H5"/>
    <mergeCell ref="I4:I5"/>
    <mergeCell ref="G4:G5"/>
  </mergeCells>
  <dataValidations count="3">
    <dataValidation type="list" showInputMessage="1" showErrorMessage="1" sqref="C11:C12 C17:C18 C33:C44">
      <formula1>$V$7:$V$39</formula1>
    </dataValidation>
    <dataValidation type="list" showInputMessage="1" showErrorMessage="1" sqref="C19:C32 C13:C16 C9:C10 C45:C46 C49:C50">
      <formula1>$V$7:$V$25</formula1>
    </dataValidation>
    <dataValidation type="list" showInputMessage="1" showErrorMessage="1" sqref="C51:C54">
      <formula1>$V$16:$V$38</formula1>
    </dataValidation>
  </dataValidations>
  <printOptions horizontalCentered="1"/>
  <pageMargins left="0.3937007874015748" right="0.3937007874015748" top="0.31496062992125984" bottom="0.3937007874015748" header="0.2755905511811024" footer="0.2362204724409449"/>
  <pageSetup fitToHeight="0" fitToWidth="1" horizontalDpi="300" verticalDpi="300" orientation="landscape" paperSize="9" scale="78" r:id="rId1"/>
  <headerFooter alignWithMargins="0">
    <oddFooter>&amp;CCH&amp;Y4&amp;Y　&amp;P / &amp;N ページ</oddFooter>
  </headerFooter>
  <rowBreaks count="1" manualBreakCount="1">
    <brk id="44" max="255" man="1"/>
  </rowBreaks>
</worksheet>
</file>

<file path=xl/worksheets/sheet8.xml><?xml version="1.0" encoding="utf-8"?>
<worksheet xmlns="http://schemas.openxmlformats.org/spreadsheetml/2006/main" xmlns:r="http://schemas.openxmlformats.org/officeDocument/2006/relationships">
  <sheetPr>
    <tabColor indexed="45"/>
    <pageSetUpPr fitToPage="1"/>
  </sheetPr>
  <dimension ref="A1:Z155"/>
  <sheetViews>
    <sheetView zoomScale="85" zoomScaleNormal="85" zoomScalePageLayoutView="0" workbookViewId="0" topLeftCell="A1">
      <pane ySplit="5" topLeftCell="A6" activePane="bottomLeft" state="frozen"/>
      <selection pane="topLeft" activeCell="C32" sqref="C32"/>
      <selection pane="bottomLeft" activeCell="C7" sqref="C7"/>
    </sheetView>
  </sheetViews>
  <sheetFormatPr defaultColWidth="9.00390625" defaultRowHeight="15" customHeight="1"/>
  <cols>
    <col min="1" max="1" width="39.375" style="2" customWidth="1"/>
    <col min="2" max="2" width="42.375" style="2" customWidth="1"/>
    <col min="3" max="3" width="22.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4" width="9.00390625" style="2" hidden="1" customWidth="1"/>
    <col min="15" max="15" width="7.00390625" style="14" hidden="1" customWidth="1"/>
    <col min="16" max="16" width="9.00390625" style="14" hidden="1" customWidth="1"/>
    <col min="17" max="19" width="9.00390625" style="15" hidden="1" customWidth="1"/>
    <col min="20" max="25" width="9.00390625" style="2" hidden="1" customWidth="1"/>
    <col min="26" max="26" width="6.375" style="2" customWidth="1"/>
    <col min="27" max="16384" width="9.00390625" style="2" customWidth="1"/>
  </cols>
  <sheetData>
    <row r="1" spans="1:2" ht="14.25">
      <c r="A1" s="1" t="s">
        <v>564</v>
      </c>
      <c r="B1" s="3"/>
    </row>
    <row r="2" spans="1:3" ht="15" customHeight="1">
      <c r="A2" s="1" t="s">
        <v>431</v>
      </c>
      <c r="B2" s="3"/>
      <c r="C2" s="31" t="s">
        <v>36</v>
      </c>
    </row>
    <row r="3" spans="3:19" s="3" customFormat="1" ht="15" customHeight="1">
      <c r="C3" s="133" t="s">
        <v>37</v>
      </c>
      <c r="D3" s="6"/>
      <c r="F3" s="6"/>
      <c r="G3" s="6"/>
      <c r="H3" s="6"/>
      <c r="I3" s="6"/>
      <c r="J3" s="6"/>
      <c r="O3" s="16"/>
      <c r="P3" s="16"/>
      <c r="Q3" s="17"/>
      <c r="R3" s="17"/>
      <c r="S3" s="17"/>
    </row>
    <row r="4" spans="1:10" ht="15" customHeight="1">
      <c r="A4" s="5" t="s">
        <v>546</v>
      </c>
      <c r="B4" s="7"/>
      <c r="C4" s="5"/>
      <c r="D4" s="180" t="s">
        <v>453</v>
      </c>
      <c r="E4" s="184" t="s">
        <v>454</v>
      </c>
      <c r="F4" s="183" t="s">
        <v>455</v>
      </c>
      <c r="G4" s="183" t="s">
        <v>456</v>
      </c>
      <c r="H4" s="183" t="s">
        <v>457</v>
      </c>
      <c r="I4" s="183" t="s">
        <v>458</v>
      </c>
      <c r="J4" s="183" t="s">
        <v>459</v>
      </c>
    </row>
    <row r="5" spans="1:10" ht="15" customHeight="1">
      <c r="A5" s="5" t="s">
        <v>460</v>
      </c>
      <c r="B5" s="7" t="s">
        <v>452</v>
      </c>
      <c r="C5" s="8" t="s">
        <v>452</v>
      </c>
      <c r="D5" s="180"/>
      <c r="E5" s="184"/>
      <c r="F5" s="183"/>
      <c r="G5" s="183"/>
      <c r="H5" s="180"/>
      <c r="I5" s="180"/>
      <c r="J5" s="180"/>
    </row>
    <row r="6" spans="1:19" s="10" customFormat="1" ht="14.25" customHeight="1">
      <c r="A6" s="187" t="s">
        <v>119</v>
      </c>
      <c r="B6" s="101" t="s">
        <v>210</v>
      </c>
      <c r="C6" s="75"/>
      <c r="D6" s="20"/>
      <c r="E6" s="9">
        <f aca="true" t="shared" si="0" ref="E6:E37">IF(C6="","",VLOOKUP(C6,$V$7:$X$38,2,FALSE))</f>
      </c>
      <c r="F6" s="21">
        <f aca="true" t="shared" si="1" ref="F6:F37">IF(C6="","",VLOOKUP(C6,$V$7:$X$38,3,FALSE))</f>
      </c>
      <c r="G6" s="90">
        <f>IF(C6="","",IF(VLOOKUP(C6,$V$7:$Y$39,4,FALSE)="固体燃料",K6,IF(VLOOKUP(C6,$V$7:$Y$39,4,FALSE)="液体燃料",L6,IF(VLOOKUP(C6,$V$7:$Y$39,4,FALSE)="気体燃料",M6,""))))</f>
      </c>
      <c r="H6" s="22">
        <f aca="true" t="shared" si="2" ref="H6:H37">IF(ISERROR(D6*IF(F6="",1,F6)*G6),"",ROUND(D6*IF(F6="",1,F6)*G6,1))</f>
      </c>
      <c r="I6" s="24">
        <v>298</v>
      </c>
      <c r="J6" s="22">
        <f>IF(ISERROR(H6*I6),"",ROUND(H6*I6,1))</f>
      </c>
      <c r="K6" s="10">
        <v>5.4E-05</v>
      </c>
      <c r="O6" s="18"/>
      <c r="P6" s="18"/>
      <c r="Q6" s="18" t="s">
        <v>461</v>
      </c>
      <c r="R6" s="88">
        <f aca="true" t="shared" si="3" ref="R6:R37">IF(C6="","",VLOOKUP(C6,$V$7:$X$38,3,FALSE))</f>
      </c>
      <c r="S6" s="102">
        <f>IF(C6="","",IF(VLOOKUP(C6,$V$7:$Y$39,4,FALSE)="固体燃料",K6,IF(VLOOKUP(C6,$V$7:$Y$39,4,FALSE)="液体燃料",L6,IF(VLOOKUP(C6,$V$7:$Y$39,4,FALSE)="気体燃料",M6,""))))</f>
      </c>
    </row>
    <row r="7" spans="1:25" s="10" customFormat="1" ht="14.25" customHeight="1">
      <c r="A7" s="188"/>
      <c r="B7" s="103"/>
      <c r="C7" s="75"/>
      <c r="D7" s="20"/>
      <c r="E7" s="9">
        <f t="shared" si="0"/>
      </c>
      <c r="F7" s="21">
        <f t="shared" si="1"/>
      </c>
      <c r="G7" s="90">
        <f>IF(C7="","",IF(VLOOKUP(C7,$V$7:$Y$39,4,FALSE)="固体燃料",K7,IF(VLOOKUP(C7,$V$7:$Y$39,4,FALSE)="液体燃料",L7,IF(VLOOKUP(C7,$V$7:$Y$39,4,FALSE)="気体燃料",M7,""))))</f>
      </c>
      <c r="H7" s="22">
        <f t="shared" si="2"/>
      </c>
      <c r="I7" s="24">
        <v>298</v>
      </c>
      <c r="J7" s="22">
        <f>IF(ISERROR(H7*I7),"",ROUND(H7*I7,1))</f>
      </c>
      <c r="K7" s="10">
        <v>5.4E-05</v>
      </c>
      <c r="O7" s="18"/>
      <c r="P7" s="18"/>
      <c r="Q7" s="18"/>
      <c r="R7" s="88">
        <f t="shared" si="3"/>
      </c>
      <c r="S7" s="102">
        <f>IF(C7="","",IF(VLOOKUP(C7,$V$7:$Y$39,4,FALSE)="固体燃料",K7,IF(VLOOKUP(C7,$V$7:$Y$39,4,FALSE)="液体燃料",L7,IF(VLOOKUP(C7,$V$7:$Y$39,4,FALSE)="気体燃料",M7,""))))</f>
      </c>
      <c r="V7" s="10" t="s">
        <v>464</v>
      </c>
      <c r="W7" s="10" t="s">
        <v>465</v>
      </c>
      <c r="X7" s="10">
        <v>29</v>
      </c>
      <c r="Y7" s="10" t="s">
        <v>121</v>
      </c>
    </row>
    <row r="8" spans="1:25" s="10" customFormat="1" ht="14.25" customHeight="1">
      <c r="A8" s="84"/>
      <c r="B8" s="101" t="s">
        <v>211</v>
      </c>
      <c r="C8" s="75"/>
      <c r="D8" s="20"/>
      <c r="E8" s="9">
        <f t="shared" si="0"/>
      </c>
      <c r="F8" s="21">
        <f t="shared" si="1"/>
      </c>
      <c r="G8" s="90">
        <f>IF(C8="","",IF(VLOOKUP(C8,$V$7:$Y$39,4,FALSE)="固体燃料",K8,IF(VLOOKUP(C8,$V$7:$Y$39,4,FALSE)="液体燃料",L8,IF(VLOOKUP(C8,$V$7:$Y$39,4,FALSE)="気体燃料",M8,""))))</f>
      </c>
      <c r="H8" s="22">
        <f t="shared" si="2"/>
      </c>
      <c r="I8" s="24">
        <v>298</v>
      </c>
      <c r="J8" s="22">
        <f aca="true" t="shared" si="4" ref="J8:J71">IF(ISERROR(H8*I8),"",ROUND(H8*I8,1))</f>
      </c>
      <c r="K8" s="10">
        <v>5E-06</v>
      </c>
      <c r="O8" s="18"/>
      <c r="P8" s="18"/>
      <c r="Q8" s="18"/>
      <c r="R8" s="88">
        <f t="shared" si="3"/>
      </c>
      <c r="S8" s="102">
        <f>IF(C8="","",IF(VLOOKUP(C8,$V$7:$Y$39,4,FALSE)="固体燃料",K8,IF(VLOOKUP(C8,$V$7:$Y$39,4,FALSE)="液体燃料",L8,IF(VLOOKUP(C8,$V$7:$Y$39,4,FALSE)="気体燃料",M8,""))))</f>
      </c>
      <c r="V8" s="10" t="s">
        <v>163</v>
      </c>
      <c r="W8" s="10" t="s">
        <v>465</v>
      </c>
      <c r="X8" s="10">
        <v>25.7</v>
      </c>
      <c r="Y8" s="10" t="s">
        <v>121</v>
      </c>
    </row>
    <row r="9" spans="1:25" s="10" customFormat="1" ht="14.25" customHeight="1">
      <c r="A9" s="84"/>
      <c r="B9" s="103"/>
      <c r="C9" s="75"/>
      <c r="D9" s="20"/>
      <c r="E9" s="9">
        <f t="shared" si="0"/>
      </c>
      <c r="F9" s="21">
        <f t="shared" si="1"/>
      </c>
      <c r="G9" s="90">
        <f>IF(C9="","",IF(VLOOKUP(C9,$V$7:$Y$39,4,FALSE)="固体燃料",K9,IF(VLOOKUP(C9,$V$7:$Y$39,4,FALSE)="液体燃料",L9,IF(VLOOKUP(C9,$V$7:$Y$39,4,FALSE)="気体燃料",M9,""))))</f>
      </c>
      <c r="H9" s="22">
        <f t="shared" si="2"/>
      </c>
      <c r="I9" s="24">
        <v>298</v>
      </c>
      <c r="J9" s="22">
        <f>IF(ISERROR(H9*I9),"",ROUND(H9*I9,1))</f>
      </c>
      <c r="K9" s="10">
        <v>5E-06</v>
      </c>
      <c r="O9" s="18"/>
      <c r="P9" s="18"/>
      <c r="Q9" s="18"/>
      <c r="R9" s="88">
        <f t="shared" si="3"/>
      </c>
      <c r="S9" s="102">
        <f>IF(C9="","",IF(VLOOKUP(C9,$V$7:$Y$39,4,FALSE)="固体燃料",K9,IF(VLOOKUP(C9,$V$7:$Y$39,4,FALSE)="液体燃料",L9,IF(VLOOKUP(C9,$V$7:$Y$39,4,FALSE)="気体燃料",M9,""))))</f>
      </c>
      <c r="V9" s="10" t="s">
        <v>466</v>
      </c>
      <c r="W9" s="10" t="s">
        <v>465</v>
      </c>
      <c r="X9" s="10">
        <v>29.4</v>
      </c>
      <c r="Y9" s="10" t="s">
        <v>121</v>
      </c>
    </row>
    <row r="10" spans="1:25" s="10" customFormat="1" ht="14.25" customHeight="1">
      <c r="A10" s="84"/>
      <c r="B10" s="101" t="s">
        <v>364</v>
      </c>
      <c r="C10" s="75"/>
      <c r="D10" s="20"/>
      <c r="E10" s="9">
        <f t="shared" si="0"/>
      </c>
      <c r="F10" s="21">
        <f t="shared" si="1"/>
      </c>
      <c r="G10" s="90">
        <f>IF(C10="","",IF(VLOOKUP(C10,$V$7:$Y$38,4,FALSE)="固体燃料",K10,IF(OR(C10="B・C重油",C10="原油（NGLを除く）"),N10,"-")))</f>
      </c>
      <c r="H10" s="22">
        <f t="shared" si="2"/>
      </c>
      <c r="I10" s="24">
        <v>298</v>
      </c>
      <c r="J10" s="22">
        <f t="shared" si="4"/>
      </c>
      <c r="K10" s="10">
        <v>5.8E-07</v>
      </c>
      <c r="N10" s="104">
        <v>1.7E-08</v>
      </c>
      <c r="O10" s="18"/>
      <c r="P10" s="18"/>
      <c r="Q10" s="18"/>
      <c r="R10" s="88">
        <f t="shared" si="3"/>
      </c>
      <c r="S10" s="105">
        <f>IF(C10="","",IF(VLOOKUP(C10,$V$7:$Y$38,4,FALSE)="固体燃料",K10,IF(OR(C10="B・C重油",C10="原油（NGLを除く）"),N10,"-")))</f>
      </c>
      <c r="V10" s="10" t="s">
        <v>475</v>
      </c>
      <c r="W10" s="10" t="s">
        <v>465</v>
      </c>
      <c r="X10" s="10">
        <v>29.9</v>
      </c>
      <c r="Y10" s="10" t="s">
        <v>121</v>
      </c>
    </row>
    <row r="11" spans="1:25" s="10" customFormat="1" ht="14.25" customHeight="1">
      <c r="A11" s="84"/>
      <c r="B11" s="103"/>
      <c r="C11" s="75"/>
      <c r="D11" s="20"/>
      <c r="E11" s="9">
        <f t="shared" si="0"/>
      </c>
      <c r="F11" s="21">
        <f t="shared" si="1"/>
      </c>
      <c r="G11" s="90">
        <f>IF(C11="","",IF(VLOOKUP(C11,$V$7:$Y$38,4,FALSE)="固体燃料",K11,IF(OR(C11="B・C重油",C11="原油（NGLを除く）"),N11,"-")))</f>
      </c>
      <c r="H11" s="22">
        <f t="shared" si="2"/>
      </c>
      <c r="I11" s="24">
        <v>298</v>
      </c>
      <c r="J11" s="22">
        <f>IF(ISERROR(H11*I11),"",ROUND(H11*I11,1))</f>
      </c>
      <c r="K11" s="10">
        <v>5.8E-07</v>
      </c>
      <c r="N11" s="104">
        <v>1.7E-08</v>
      </c>
      <c r="O11" s="18"/>
      <c r="P11" s="18"/>
      <c r="Q11" s="18"/>
      <c r="R11" s="88">
        <f t="shared" si="3"/>
      </c>
      <c r="S11" s="105">
        <f>IF(C11="","",IF(VLOOKUP(C11,$V$7:$Y$38,4,FALSE)="固体燃料",K11,IF(OR(C11="B・C重油",C11="原油（NGLを除く）"),N11,"-")))</f>
      </c>
      <c r="V11" s="10" t="s">
        <v>500</v>
      </c>
      <c r="W11" s="10" t="s">
        <v>465</v>
      </c>
      <c r="X11" s="10">
        <v>23.9</v>
      </c>
      <c r="Y11" s="10" t="s">
        <v>121</v>
      </c>
    </row>
    <row r="12" spans="1:25" s="10" customFormat="1" ht="14.25" customHeight="1">
      <c r="A12" s="84"/>
      <c r="B12" s="101" t="s">
        <v>212</v>
      </c>
      <c r="C12" s="75"/>
      <c r="D12" s="20"/>
      <c r="E12" s="9">
        <f t="shared" si="0"/>
      </c>
      <c r="F12" s="21">
        <f t="shared" si="1"/>
      </c>
      <c r="G12" s="90">
        <f aca="true" t="shared" si="5" ref="G12:G43">IF(C12="","",IF(VLOOKUP(C12,$V$7:$Y$39,4,FALSE)="固体燃料",K12,IF(VLOOKUP(C12,$V$7:$Y$39,4,FALSE)="液体燃料",L12,IF(VLOOKUP(C12,$V$7:$Y$39,4,FALSE)="気体燃料",M12,""))))</f>
      </c>
      <c r="H12" s="22">
        <f t="shared" si="2"/>
      </c>
      <c r="I12" s="24">
        <v>298</v>
      </c>
      <c r="J12" s="22">
        <f t="shared" si="4"/>
      </c>
      <c r="L12" s="10">
        <v>6.9E-10</v>
      </c>
      <c r="M12" s="10">
        <v>6.9E-10</v>
      </c>
      <c r="O12" s="18"/>
      <c r="P12" s="18"/>
      <c r="Q12" s="18"/>
      <c r="R12" s="88">
        <f t="shared" si="3"/>
      </c>
      <c r="S12" s="102">
        <f aca="true" t="shared" si="6" ref="S12:S43">IF(C12="","",IF(VLOOKUP(C12,$V$7:$Y$39,4,FALSE)="固体燃料",K12,IF(VLOOKUP(C12,$V$7:$Y$39,4,FALSE)="液体燃料",L12,IF(VLOOKUP(C12,$V$7:$Y$39,4,FALSE)="気体燃料",M12,""))))</f>
      </c>
      <c r="V12" s="10" t="s">
        <v>495</v>
      </c>
      <c r="W12" s="10" t="s">
        <v>465</v>
      </c>
      <c r="X12" s="10">
        <v>30.5</v>
      </c>
      <c r="Y12" s="10" t="s">
        <v>121</v>
      </c>
    </row>
    <row r="13" spans="1:25" s="10" customFormat="1" ht="14.25" customHeight="1">
      <c r="A13" s="84"/>
      <c r="B13" s="103"/>
      <c r="C13" s="75"/>
      <c r="D13" s="20"/>
      <c r="E13" s="9">
        <f t="shared" si="0"/>
      </c>
      <c r="F13" s="21">
        <f t="shared" si="1"/>
      </c>
      <c r="G13" s="90">
        <f t="shared" si="5"/>
      </c>
      <c r="H13" s="22">
        <f t="shared" si="2"/>
      </c>
      <c r="I13" s="24">
        <v>298</v>
      </c>
      <c r="J13" s="22">
        <f>IF(ISERROR(H13*I13),"",ROUND(H13*I13,1))</f>
      </c>
      <c r="L13" s="10">
        <v>6.9E-10</v>
      </c>
      <c r="M13" s="10">
        <v>6.9E-10</v>
      </c>
      <c r="O13" s="18"/>
      <c r="P13" s="18"/>
      <c r="Q13" s="18"/>
      <c r="R13" s="88">
        <f t="shared" si="3"/>
      </c>
      <c r="S13" s="102">
        <f t="shared" si="6"/>
      </c>
      <c r="V13" s="164" t="s">
        <v>678</v>
      </c>
      <c r="W13" s="164" t="s">
        <v>680</v>
      </c>
      <c r="X13" s="164" t="s">
        <v>681</v>
      </c>
      <c r="Y13" s="164" t="s">
        <v>121</v>
      </c>
    </row>
    <row r="14" spans="1:25" s="10" customFormat="1" ht="14.25" customHeight="1">
      <c r="A14" s="84"/>
      <c r="B14" s="101" t="s">
        <v>365</v>
      </c>
      <c r="C14" s="75"/>
      <c r="D14" s="20"/>
      <c r="E14" s="9">
        <f t="shared" si="0"/>
      </c>
      <c r="F14" s="21">
        <f t="shared" si="1"/>
      </c>
      <c r="G14" s="90">
        <f t="shared" si="5"/>
      </c>
      <c r="H14" s="22">
        <f t="shared" si="2"/>
      </c>
      <c r="I14" s="24">
        <v>298</v>
      </c>
      <c r="J14" s="22">
        <f t="shared" si="4"/>
      </c>
      <c r="K14" s="10">
        <v>6.6E-07</v>
      </c>
      <c r="L14" s="10">
        <v>1E-06</v>
      </c>
      <c r="M14" s="10">
        <v>1.4E-07</v>
      </c>
      <c r="O14" s="18"/>
      <c r="P14" s="18"/>
      <c r="Q14" s="18"/>
      <c r="R14" s="88">
        <f t="shared" si="3"/>
      </c>
      <c r="S14" s="102">
        <f t="shared" si="6"/>
      </c>
      <c r="V14" s="10" t="s">
        <v>128</v>
      </c>
      <c r="W14" s="10" t="s">
        <v>465</v>
      </c>
      <c r="X14" s="10">
        <v>33.1</v>
      </c>
      <c r="Y14" s="10" t="s">
        <v>121</v>
      </c>
    </row>
    <row r="15" spans="1:25" s="10" customFormat="1" ht="14.25" customHeight="1">
      <c r="A15" s="84"/>
      <c r="B15" s="103"/>
      <c r="C15" s="75"/>
      <c r="D15" s="20"/>
      <c r="E15" s="9">
        <f t="shared" si="0"/>
      </c>
      <c r="F15" s="21">
        <f t="shared" si="1"/>
      </c>
      <c r="G15" s="90">
        <f t="shared" si="5"/>
      </c>
      <c r="H15" s="22">
        <f t="shared" si="2"/>
      </c>
      <c r="I15" s="24">
        <v>298</v>
      </c>
      <c r="J15" s="22">
        <f>IF(ISERROR(H15*I15),"",ROUND(H15*I15,1))</f>
      </c>
      <c r="K15" s="10">
        <v>6.6E-07</v>
      </c>
      <c r="L15" s="10">
        <v>1E-06</v>
      </c>
      <c r="M15" s="10">
        <v>1.4E-07</v>
      </c>
      <c r="O15" s="18"/>
      <c r="P15" s="18"/>
      <c r="Q15" s="18"/>
      <c r="R15" s="88">
        <f t="shared" si="3"/>
      </c>
      <c r="S15" s="102">
        <f t="shared" si="6"/>
      </c>
      <c r="V15" s="10" t="s">
        <v>366</v>
      </c>
      <c r="W15" s="10" t="s">
        <v>465</v>
      </c>
      <c r="X15" s="10">
        <v>50.8</v>
      </c>
      <c r="Y15" s="10" t="s">
        <v>130</v>
      </c>
    </row>
    <row r="16" spans="1:25" s="10" customFormat="1" ht="14.25" customHeight="1">
      <c r="A16" s="84"/>
      <c r="B16" s="190" t="s">
        <v>368</v>
      </c>
      <c r="C16" s="75"/>
      <c r="D16" s="20"/>
      <c r="E16" s="9">
        <f t="shared" si="0"/>
      </c>
      <c r="F16" s="21">
        <f t="shared" si="1"/>
      </c>
      <c r="G16" s="90">
        <f t="shared" si="5"/>
      </c>
      <c r="H16" s="22">
        <f t="shared" si="2"/>
      </c>
      <c r="I16" s="24">
        <v>298</v>
      </c>
      <c r="J16" s="22">
        <f t="shared" si="4"/>
      </c>
      <c r="K16" s="10">
        <v>6.6E-07</v>
      </c>
      <c r="L16" s="10">
        <v>1E-06</v>
      </c>
      <c r="M16" s="10">
        <v>1.4E-07</v>
      </c>
      <c r="O16" s="18"/>
      <c r="P16" s="18"/>
      <c r="Q16" s="18"/>
      <c r="R16" s="88">
        <f t="shared" si="3"/>
      </c>
      <c r="S16" s="102">
        <f t="shared" si="6"/>
      </c>
      <c r="V16" s="10" t="s">
        <v>492</v>
      </c>
      <c r="W16" s="10" t="s">
        <v>367</v>
      </c>
      <c r="X16" s="10">
        <v>44.9</v>
      </c>
      <c r="Y16" s="10" t="s">
        <v>130</v>
      </c>
    </row>
    <row r="17" spans="1:25" s="10" customFormat="1" ht="14.25" customHeight="1">
      <c r="A17" s="84"/>
      <c r="B17" s="191"/>
      <c r="C17" s="75"/>
      <c r="D17" s="20"/>
      <c r="E17" s="9">
        <f t="shared" si="0"/>
      </c>
      <c r="F17" s="21">
        <f t="shared" si="1"/>
      </c>
      <c r="G17" s="90">
        <f t="shared" si="5"/>
      </c>
      <c r="H17" s="22">
        <f t="shared" si="2"/>
      </c>
      <c r="I17" s="24">
        <v>298</v>
      </c>
      <c r="J17" s="22">
        <f>IF(ISERROR(H17*I17),"",ROUND(H17*I17,1))</f>
      </c>
      <c r="K17" s="10">
        <v>6.6E-07</v>
      </c>
      <c r="L17" s="10">
        <v>1E-06</v>
      </c>
      <c r="M17" s="10">
        <v>1.4E-07</v>
      </c>
      <c r="O17" s="18"/>
      <c r="P17" s="18"/>
      <c r="Q17" s="18"/>
      <c r="R17" s="88">
        <f t="shared" si="3"/>
      </c>
      <c r="S17" s="102">
        <f t="shared" si="6"/>
      </c>
      <c r="V17" s="10" t="s">
        <v>477</v>
      </c>
      <c r="W17" s="10" t="s">
        <v>465</v>
      </c>
      <c r="X17" s="10">
        <v>54.6</v>
      </c>
      <c r="Y17" s="10" t="s">
        <v>130</v>
      </c>
    </row>
    <row r="18" spans="1:25" s="10" customFormat="1" ht="14.25" customHeight="1">
      <c r="A18" s="84"/>
      <c r="B18" s="190" t="s">
        <v>213</v>
      </c>
      <c r="C18" s="75"/>
      <c r="D18" s="20"/>
      <c r="E18" s="9">
        <f t="shared" si="0"/>
      </c>
      <c r="F18" s="21">
        <f t="shared" si="1"/>
      </c>
      <c r="G18" s="90">
        <f t="shared" si="5"/>
      </c>
      <c r="H18" s="22">
        <f t="shared" si="2"/>
      </c>
      <c r="I18" s="24">
        <v>298</v>
      </c>
      <c r="J18" s="22">
        <f t="shared" si="4"/>
      </c>
      <c r="K18" s="10">
        <v>6.6E-07</v>
      </c>
      <c r="L18" s="10">
        <v>1E-06</v>
      </c>
      <c r="M18" s="10">
        <v>1.4E-07</v>
      </c>
      <c r="O18" s="18"/>
      <c r="P18" s="18"/>
      <c r="Q18" s="18"/>
      <c r="R18" s="88">
        <f t="shared" si="3"/>
      </c>
      <c r="S18" s="102">
        <f t="shared" si="6"/>
      </c>
      <c r="V18" s="10" t="s">
        <v>369</v>
      </c>
      <c r="W18" s="10" t="s">
        <v>370</v>
      </c>
      <c r="X18" s="10">
        <v>43.5</v>
      </c>
      <c r="Y18" s="10" t="s">
        <v>130</v>
      </c>
    </row>
    <row r="19" spans="1:25" s="10" customFormat="1" ht="14.25" customHeight="1">
      <c r="A19" s="84"/>
      <c r="B19" s="191"/>
      <c r="C19" s="75"/>
      <c r="D19" s="20"/>
      <c r="E19" s="9">
        <f t="shared" si="0"/>
      </c>
      <c r="F19" s="21">
        <f t="shared" si="1"/>
      </c>
      <c r="G19" s="90">
        <f t="shared" si="5"/>
      </c>
      <c r="H19" s="22">
        <f t="shared" si="2"/>
      </c>
      <c r="I19" s="24">
        <v>298</v>
      </c>
      <c r="J19" s="22">
        <f>IF(ISERROR(H19*I19),"",ROUND(H19*I19,1))</f>
      </c>
      <c r="K19" s="10">
        <v>6.6E-07</v>
      </c>
      <c r="L19" s="10">
        <v>1E-06</v>
      </c>
      <c r="M19" s="10">
        <v>1.4E-07</v>
      </c>
      <c r="O19" s="18"/>
      <c r="P19" s="18"/>
      <c r="Q19" s="18"/>
      <c r="R19" s="88">
        <f t="shared" si="3"/>
      </c>
      <c r="S19" s="102">
        <f t="shared" si="6"/>
      </c>
      <c r="V19" s="10" t="s">
        <v>480</v>
      </c>
      <c r="W19" s="10" t="s">
        <v>370</v>
      </c>
      <c r="X19" s="10">
        <v>21.1</v>
      </c>
      <c r="Y19" s="10" t="s">
        <v>130</v>
      </c>
    </row>
    <row r="20" spans="1:25" s="10" customFormat="1" ht="14.25" customHeight="1">
      <c r="A20" s="84"/>
      <c r="B20" s="190" t="s">
        <v>214</v>
      </c>
      <c r="C20" s="75"/>
      <c r="D20" s="20"/>
      <c r="E20" s="9">
        <f t="shared" si="0"/>
      </c>
      <c r="F20" s="21">
        <f t="shared" si="1"/>
      </c>
      <c r="G20" s="90">
        <f t="shared" si="5"/>
      </c>
      <c r="H20" s="22">
        <f t="shared" si="2"/>
      </c>
      <c r="I20" s="24">
        <v>298</v>
      </c>
      <c r="J20" s="22">
        <f t="shared" si="4"/>
      </c>
      <c r="K20" s="10">
        <v>6.6E-07</v>
      </c>
      <c r="L20" s="10">
        <v>1E-06</v>
      </c>
      <c r="M20" s="10">
        <v>1.4E-07</v>
      </c>
      <c r="O20" s="18"/>
      <c r="P20" s="18"/>
      <c r="Q20" s="18"/>
      <c r="R20" s="88">
        <f t="shared" si="3"/>
      </c>
      <c r="S20" s="102">
        <f t="shared" si="6"/>
      </c>
      <c r="V20" s="10" t="s">
        <v>481</v>
      </c>
      <c r="W20" s="10" t="s">
        <v>370</v>
      </c>
      <c r="X20" s="10">
        <v>3.41</v>
      </c>
      <c r="Y20" s="10" t="s">
        <v>130</v>
      </c>
    </row>
    <row r="21" spans="1:25" s="10" customFormat="1" ht="14.25" customHeight="1">
      <c r="A21" s="84"/>
      <c r="B21" s="191"/>
      <c r="C21" s="75"/>
      <c r="D21" s="20"/>
      <c r="E21" s="9">
        <f t="shared" si="0"/>
      </c>
      <c r="F21" s="21">
        <f t="shared" si="1"/>
      </c>
      <c r="G21" s="90">
        <f t="shared" si="5"/>
      </c>
      <c r="H21" s="22">
        <f t="shared" si="2"/>
      </c>
      <c r="I21" s="24">
        <v>298</v>
      </c>
      <c r="J21" s="22">
        <f>IF(ISERROR(H21*I21),"",ROUND(H21*I21,1))</f>
      </c>
      <c r="K21" s="10">
        <v>6.6E-07</v>
      </c>
      <c r="L21" s="10">
        <v>1E-06</v>
      </c>
      <c r="M21" s="10">
        <v>1.4E-07</v>
      </c>
      <c r="O21" s="18"/>
      <c r="P21" s="18"/>
      <c r="Q21" s="18"/>
      <c r="R21" s="88">
        <f t="shared" si="3"/>
      </c>
      <c r="S21" s="102">
        <f t="shared" si="6"/>
      </c>
      <c r="V21" s="10" t="s">
        <v>482</v>
      </c>
      <c r="W21" s="10" t="s">
        <v>370</v>
      </c>
      <c r="X21" s="10">
        <v>8.41</v>
      </c>
      <c r="Y21" s="10" t="s">
        <v>130</v>
      </c>
    </row>
    <row r="22" spans="1:25" s="10" customFormat="1" ht="14.25" customHeight="1">
      <c r="A22" s="84"/>
      <c r="B22" s="193" t="s">
        <v>373</v>
      </c>
      <c r="C22" s="75"/>
      <c r="D22" s="20"/>
      <c r="E22" s="9">
        <f t="shared" si="0"/>
      </c>
      <c r="F22" s="21">
        <f t="shared" si="1"/>
      </c>
      <c r="G22" s="90">
        <f t="shared" si="5"/>
      </c>
      <c r="H22" s="22">
        <f t="shared" si="2"/>
      </c>
      <c r="I22" s="24">
        <v>298</v>
      </c>
      <c r="J22" s="22">
        <f t="shared" si="4"/>
      </c>
      <c r="K22" s="10">
        <v>6.6E-07</v>
      </c>
      <c r="L22" s="10">
        <v>1E-06</v>
      </c>
      <c r="M22" s="10">
        <v>1.4E-07</v>
      </c>
      <c r="O22" s="18"/>
      <c r="P22" s="18"/>
      <c r="Q22" s="18"/>
      <c r="R22" s="88">
        <f t="shared" si="3"/>
      </c>
      <c r="S22" s="102">
        <f t="shared" si="6"/>
      </c>
      <c r="V22" s="10" t="s">
        <v>371</v>
      </c>
      <c r="W22" s="10" t="s">
        <v>372</v>
      </c>
      <c r="X22" s="10">
        <v>45</v>
      </c>
      <c r="Y22" s="10" t="s">
        <v>130</v>
      </c>
    </row>
    <row r="23" spans="1:25" s="10" customFormat="1" ht="14.25" customHeight="1">
      <c r="A23" s="84"/>
      <c r="B23" s="194"/>
      <c r="C23" s="75"/>
      <c r="D23" s="20"/>
      <c r="E23" s="9">
        <f t="shared" si="0"/>
      </c>
      <c r="F23" s="21">
        <f t="shared" si="1"/>
      </c>
      <c r="G23" s="90">
        <f t="shared" si="5"/>
      </c>
      <c r="H23" s="22">
        <f t="shared" si="2"/>
      </c>
      <c r="I23" s="24">
        <v>298</v>
      </c>
      <c r="J23" s="22">
        <f>IF(ISERROR(H23*I23),"",ROUND(H23*I23,1))</f>
      </c>
      <c r="K23" s="10">
        <v>6.6E-07</v>
      </c>
      <c r="L23" s="10">
        <v>1E-06</v>
      </c>
      <c r="M23" s="10">
        <v>1.4E-07</v>
      </c>
      <c r="O23" s="18"/>
      <c r="P23" s="18"/>
      <c r="Q23" s="18"/>
      <c r="R23" s="88">
        <f t="shared" si="3"/>
      </c>
      <c r="S23" s="102">
        <f t="shared" si="6"/>
      </c>
      <c r="V23" s="10" t="s">
        <v>139</v>
      </c>
      <c r="W23" s="10" t="s">
        <v>374</v>
      </c>
      <c r="X23" s="10">
        <v>28.5</v>
      </c>
      <c r="Y23" s="10" t="s">
        <v>130</v>
      </c>
    </row>
    <row r="24" spans="1:19" s="10" customFormat="1" ht="14.25" customHeight="1">
      <c r="A24" s="84"/>
      <c r="B24" s="106" t="s">
        <v>375</v>
      </c>
      <c r="C24" s="75"/>
      <c r="D24" s="20"/>
      <c r="E24" s="9">
        <f t="shared" si="0"/>
      </c>
      <c r="F24" s="21">
        <f t="shared" si="1"/>
      </c>
      <c r="G24" s="90">
        <f t="shared" si="5"/>
      </c>
      <c r="H24" s="22">
        <f t="shared" si="2"/>
      </c>
      <c r="I24" s="24">
        <v>298</v>
      </c>
      <c r="J24" s="22">
        <f t="shared" si="4"/>
      </c>
      <c r="L24" s="10">
        <v>1E-06</v>
      </c>
      <c r="M24" s="10">
        <v>1.4E-07</v>
      </c>
      <c r="O24" s="18"/>
      <c r="P24" s="18"/>
      <c r="Q24" s="18"/>
      <c r="R24" s="88">
        <f t="shared" si="3"/>
      </c>
      <c r="S24" s="102">
        <f t="shared" si="6"/>
      </c>
    </row>
    <row r="25" spans="1:25" s="10" customFormat="1" ht="14.25" customHeight="1">
      <c r="A25" s="84"/>
      <c r="B25" s="107"/>
      <c r="C25" s="75"/>
      <c r="D25" s="20"/>
      <c r="E25" s="9">
        <f t="shared" si="0"/>
      </c>
      <c r="F25" s="21">
        <f t="shared" si="1"/>
      </c>
      <c r="G25" s="90">
        <f t="shared" si="5"/>
      </c>
      <c r="H25" s="22">
        <f t="shared" si="2"/>
      </c>
      <c r="I25" s="24">
        <v>298</v>
      </c>
      <c r="J25" s="22">
        <f>IF(ISERROR(H25*I25),"",ROUND(H25*I25,1))</f>
      </c>
      <c r="L25" s="10">
        <v>1E-06</v>
      </c>
      <c r="M25" s="10">
        <v>1.4E-07</v>
      </c>
      <c r="O25" s="18"/>
      <c r="P25" s="18"/>
      <c r="Q25" s="18"/>
      <c r="R25" s="88">
        <f t="shared" si="3"/>
      </c>
      <c r="S25" s="102">
        <f t="shared" si="6"/>
      </c>
      <c r="V25" s="10" t="s">
        <v>9</v>
      </c>
      <c r="W25" s="10" t="s">
        <v>465</v>
      </c>
      <c r="X25" s="10">
        <v>37.3</v>
      </c>
      <c r="Y25" s="10" t="s">
        <v>142</v>
      </c>
    </row>
    <row r="26" spans="1:25" s="10" customFormat="1" ht="14.25" customHeight="1">
      <c r="A26" s="84"/>
      <c r="B26" s="106" t="s">
        <v>376</v>
      </c>
      <c r="C26" s="75"/>
      <c r="D26" s="20"/>
      <c r="E26" s="9">
        <f t="shared" si="0"/>
      </c>
      <c r="F26" s="21">
        <f t="shared" si="1"/>
      </c>
      <c r="G26" s="90">
        <f t="shared" si="5"/>
      </c>
      <c r="H26" s="22">
        <f t="shared" si="2"/>
      </c>
      <c r="I26" s="24">
        <v>298</v>
      </c>
      <c r="J26" s="22">
        <f t="shared" si="4"/>
      </c>
      <c r="L26" s="10">
        <v>1E-06</v>
      </c>
      <c r="M26" s="10">
        <v>1.4E-07</v>
      </c>
      <c r="O26" s="18"/>
      <c r="P26" s="18"/>
      <c r="Q26" s="18"/>
      <c r="R26" s="88">
        <f t="shared" si="3"/>
      </c>
      <c r="S26" s="102">
        <f t="shared" si="6"/>
      </c>
      <c r="V26" s="10" t="s">
        <v>5</v>
      </c>
      <c r="W26" s="10" t="s">
        <v>465</v>
      </c>
      <c r="X26" s="10">
        <v>40.9</v>
      </c>
      <c r="Y26" s="10" t="s">
        <v>142</v>
      </c>
    </row>
    <row r="27" spans="1:25" s="10" customFormat="1" ht="14.25" customHeight="1">
      <c r="A27" s="84"/>
      <c r="B27" s="107"/>
      <c r="C27" s="75"/>
      <c r="D27" s="20"/>
      <c r="E27" s="9">
        <f t="shared" si="0"/>
      </c>
      <c r="F27" s="21">
        <f t="shared" si="1"/>
      </c>
      <c r="G27" s="90">
        <f t="shared" si="5"/>
      </c>
      <c r="H27" s="22">
        <f t="shared" si="2"/>
      </c>
      <c r="I27" s="24">
        <v>298</v>
      </c>
      <c r="J27" s="22">
        <f>IF(ISERROR(H27*I27),"",ROUND(H27*I27,1))</f>
      </c>
      <c r="L27" s="10">
        <v>1E-06</v>
      </c>
      <c r="M27" s="10">
        <v>1.4E-07</v>
      </c>
      <c r="O27" s="18"/>
      <c r="P27" s="18"/>
      <c r="Q27" s="18"/>
      <c r="R27" s="88">
        <f t="shared" si="3"/>
      </c>
      <c r="S27" s="102">
        <f t="shared" si="6"/>
      </c>
      <c r="V27" s="10" t="s">
        <v>145</v>
      </c>
      <c r="W27" s="10" t="s">
        <v>467</v>
      </c>
      <c r="X27" s="10">
        <v>35.3</v>
      </c>
      <c r="Y27" s="10" t="s">
        <v>142</v>
      </c>
    </row>
    <row r="28" spans="1:25" s="10" customFormat="1" ht="14.25" customHeight="1">
      <c r="A28" s="84"/>
      <c r="B28" s="106" t="s">
        <v>378</v>
      </c>
      <c r="C28" s="75"/>
      <c r="D28" s="20"/>
      <c r="E28" s="9">
        <f t="shared" si="0"/>
      </c>
      <c r="F28" s="21">
        <f t="shared" si="1"/>
      </c>
      <c r="G28" s="90">
        <f t="shared" si="5"/>
      </c>
      <c r="H28" s="22">
        <f t="shared" si="2"/>
      </c>
      <c r="I28" s="24">
        <v>298</v>
      </c>
      <c r="J28" s="22">
        <f t="shared" si="4"/>
      </c>
      <c r="L28" s="10">
        <v>1E-06</v>
      </c>
      <c r="M28" s="10">
        <v>1.4E-07</v>
      </c>
      <c r="O28" s="18"/>
      <c r="P28" s="18"/>
      <c r="Q28" s="18"/>
      <c r="R28" s="88">
        <f t="shared" si="3"/>
      </c>
      <c r="S28" s="102">
        <f t="shared" si="6"/>
      </c>
      <c r="V28" s="10" t="s">
        <v>377</v>
      </c>
      <c r="W28" s="10" t="s">
        <v>467</v>
      </c>
      <c r="X28" s="10">
        <v>38.2</v>
      </c>
      <c r="Y28" s="10" t="s">
        <v>142</v>
      </c>
    </row>
    <row r="29" spans="1:25" s="10" customFormat="1" ht="14.25" customHeight="1">
      <c r="A29" s="84"/>
      <c r="B29" s="107"/>
      <c r="C29" s="75"/>
      <c r="D29" s="20"/>
      <c r="E29" s="9">
        <f t="shared" si="0"/>
      </c>
      <c r="F29" s="21">
        <f t="shared" si="1"/>
      </c>
      <c r="G29" s="90">
        <f t="shared" si="5"/>
      </c>
      <c r="H29" s="22">
        <f t="shared" si="2"/>
      </c>
      <c r="I29" s="24">
        <v>298</v>
      </c>
      <c r="J29" s="22">
        <f>IF(ISERROR(H29*I29),"",ROUND(H29*I29,1))</f>
      </c>
      <c r="L29" s="10">
        <v>1E-06</v>
      </c>
      <c r="M29" s="10">
        <v>1.4E-07</v>
      </c>
      <c r="O29" s="18"/>
      <c r="P29" s="18"/>
      <c r="Q29" s="18"/>
      <c r="R29" s="88">
        <f t="shared" si="3"/>
      </c>
      <c r="S29" s="102">
        <f t="shared" si="6"/>
      </c>
      <c r="V29" s="10" t="s">
        <v>468</v>
      </c>
      <c r="W29" s="10" t="s">
        <v>467</v>
      </c>
      <c r="X29" s="10">
        <v>34.6</v>
      </c>
      <c r="Y29" s="10" t="s">
        <v>142</v>
      </c>
    </row>
    <row r="30" spans="1:25" s="10" customFormat="1" ht="14.25" customHeight="1">
      <c r="A30" s="84"/>
      <c r="B30" s="106" t="s">
        <v>215</v>
      </c>
      <c r="C30" s="75"/>
      <c r="D30" s="20"/>
      <c r="E30" s="9">
        <f t="shared" si="0"/>
      </c>
      <c r="F30" s="21">
        <f t="shared" si="1"/>
      </c>
      <c r="G30" s="90">
        <f t="shared" si="5"/>
      </c>
      <c r="H30" s="22">
        <f t="shared" si="2"/>
      </c>
      <c r="I30" s="24">
        <v>298</v>
      </c>
      <c r="J30" s="22">
        <f t="shared" si="4"/>
      </c>
      <c r="L30" s="10">
        <v>6.9E-10</v>
      </c>
      <c r="M30" s="10">
        <v>6.9E-10</v>
      </c>
      <c r="O30" s="18"/>
      <c r="P30" s="18"/>
      <c r="Q30" s="18"/>
      <c r="R30" s="88">
        <f t="shared" si="3"/>
      </c>
      <c r="S30" s="102">
        <f t="shared" si="6"/>
      </c>
      <c r="V30" s="10" t="s">
        <v>469</v>
      </c>
      <c r="W30" s="10" t="s">
        <v>467</v>
      </c>
      <c r="X30" s="10">
        <v>33.6</v>
      </c>
      <c r="Y30" s="10" t="s">
        <v>142</v>
      </c>
    </row>
    <row r="31" spans="1:25" s="10" customFormat="1" ht="14.25" customHeight="1">
      <c r="A31" s="84"/>
      <c r="B31" s="107"/>
      <c r="C31" s="75"/>
      <c r="D31" s="20"/>
      <c r="E31" s="9">
        <f t="shared" si="0"/>
      </c>
      <c r="F31" s="21">
        <f t="shared" si="1"/>
      </c>
      <c r="G31" s="90">
        <f t="shared" si="5"/>
      </c>
      <c r="H31" s="22">
        <f t="shared" si="2"/>
      </c>
      <c r="I31" s="24">
        <v>298</v>
      </c>
      <c r="J31" s="22">
        <f>IF(ISERROR(H31*I31),"",ROUND(H31*I31,1))</f>
      </c>
      <c r="L31" s="10">
        <v>6.9E-10</v>
      </c>
      <c r="M31" s="10">
        <v>6.9E-10</v>
      </c>
      <c r="O31" s="18"/>
      <c r="P31" s="18"/>
      <c r="Q31" s="18"/>
      <c r="R31" s="88">
        <f t="shared" si="3"/>
      </c>
      <c r="S31" s="102">
        <f t="shared" si="6"/>
      </c>
      <c r="V31" s="10" t="s">
        <v>470</v>
      </c>
      <c r="W31" s="10" t="s">
        <v>467</v>
      </c>
      <c r="X31" s="10">
        <v>36.7</v>
      </c>
      <c r="Y31" s="10" t="s">
        <v>142</v>
      </c>
    </row>
    <row r="32" spans="1:25" s="10" customFormat="1" ht="14.25" customHeight="1">
      <c r="A32" s="84"/>
      <c r="B32" s="106" t="s">
        <v>216</v>
      </c>
      <c r="C32" s="75"/>
      <c r="D32" s="20"/>
      <c r="E32" s="9">
        <f t="shared" si="0"/>
      </c>
      <c r="F32" s="21">
        <f t="shared" si="1"/>
      </c>
      <c r="G32" s="90">
        <f t="shared" si="5"/>
      </c>
      <c r="H32" s="22">
        <f t="shared" si="2"/>
      </c>
      <c r="I32" s="24">
        <v>298</v>
      </c>
      <c r="J32" s="22">
        <f t="shared" si="4"/>
      </c>
      <c r="K32" s="10">
        <v>7.2E-06</v>
      </c>
      <c r="O32" s="18"/>
      <c r="P32" s="18"/>
      <c r="Q32" s="18"/>
      <c r="R32" s="88">
        <f t="shared" si="3"/>
      </c>
      <c r="S32" s="102">
        <f t="shared" si="6"/>
      </c>
      <c r="V32" s="10" t="s">
        <v>471</v>
      </c>
      <c r="W32" s="10" t="s">
        <v>467</v>
      </c>
      <c r="X32" s="10">
        <v>36.7</v>
      </c>
      <c r="Y32" s="10" t="s">
        <v>142</v>
      </c>
    </row>
    <row r="33" spans="1:25" s="10" customFormat="1" ht="14.25" customHeight="1">
      <c r="A33" s="84"/>
      <c r="B33" s="107"/>
      <c r="C33" s="75"/>
      <c r="D33" s="20"/>
      <c r="E33" s="9">
        <f t="shared" si="0"/>
      </c>
      <c r="F33" s="21">
        <f t="shared" si="1"/>
      </c>
      <c r="G33" s="90">
        <f t="shared" si="5"/>
      </c>
      <c r="H33" s="22">
        <f t="shared" si="2"/>
      </c>
      <c r="I33" s="24">
        <v>298</v>
      </c>
      <c r="J33" s="22">
        <f>IF(ISERROR(H33*I33),"",ROUND(H33*I33,1))</f>
      </c>
      <c r="K33" s="10">
        <v>7.2E-06</v>
      </c>
      <c r="O33" s="18"/>
      <c r="P33" s="18"/>
      <c r="Q33" s="18"/>
      <c r="R33" s="88">
        <f t="shared" si="3"/>
      </c>
      <c r="S33" s="102">
        <f t="shared" si="6"/>
      </c>
      <c r="V33" s="10" t="s">
        <v>472</v>
      </c>
      <c r="W33" s="10" t="s">
        <v>467</v>
      </c>
      <c r="X33" s="10">
        <v>37.7</v>
      </c>
      <c r="Y33" s="10" t="s">
        <v>142</v>
      </c>
    </row>
    <row r="34" spans="1:25" s="10" customFormat="1" ht="14.25" customHeight="1">
      <c r="A34" s="84"/>
      <c r="B34" s="106" t="s">
        <v>380</v>
      </c>
      <c r="C34" s="75"/>
      <c r="D34" s="20"/>
      <c r="E34" s="9">
        <f t="shared" si="0"/>
      </c>
      <c r="F34" s="21">
        <f t="shared" si="1"/>
      </c>
      <c r="G34" s="90">
        <f t="shared" si="5"/>
      </c>
      <c r="H34" s="22">
        <f t="shared" si="2"/>
      </c>
      <c r="I34" s="24">
        <v>298</v>
      </c>
      <c r="J34" s="22">
        <f t="shared" si="4"/>
      </c>
      <c r="K34" s="10">
        <v>6.6E-07</v>
      </c>
      <c r="L34" s="10">
        <v>1E-06</v>
      </c>
      <c r="M34" s="10">
        <v>1.4E-07</v>
      </c>
      <c r="O34" s="18"/>
      <c r="P34" s="18"/>
      <c r="Q34" s="18"/>
      <c r="R34" s="88">
        <f t="shared" si="3"/>
      </c>
      <c r="S34" s="102">
        <f t="shared" si="6"/>
      </c>
      <c r="V34" s="10" t="s">
        <v>152</v>
      </c>
      <c r="W34" s="10" t="s">
        <v>467</v>
      </c>
      <c r="X34" s="10">
        <v>39.1</v>
      </c>
      <c r="Y34" s="10" t="s">
        <v>142</v>
      </c>
    </row>
    <row r="35" spans="1:25" s="10" customFormat="1" ht="14.25" customHeight="1">
      <c r="A35" s="84"/>
      <c r="B35" s="107"/>
      <c r="C35" s="75"/>
      <c r="D35" s="20"/>
      <c r="E35" s="9">
        <f t="shared" si="0"/>
      </c>
      <c r="F35" s="21">
        <f t="shared" si="1"/>
      </c>
      <c r="G35" s="90">
        <f t="shared" si="5"/>
      </c>
      <c r="H35" s="22">
        <f t="shared" si="2"/>
      </c>
      <c r="I35" s="24">
        <v>298</v>
      </c>
      <c r="J35" s="22">
        <f>IF(ISERROR(H35*I35),"",ROUND(H35*I35,1))</f>
      </c>
      <c r="K35" s="10">
        <v>6.6E-07</v>
      </c>
      <c r="L35" s="10">
        <v>1E-06</v>
      </c>
      <c r="M35" s="10">
        <v>1.4E-07</v>
      </c>
      <c r="O35" s="18"/>
      <c r="P35" s="18"/>
      <c r="Q35" s="18"/>
      <c r="R35" s="88">
        <f t="shared" si="3"/>
      </c>
      <c r="S35" s="102">
        <f t="shared" si="6"/>
      </c>
      <c r="V35" s="10" t="s">
        <v>381</v>
      </c>
      <c r="W35" s="10" t="s">
        <v>467</v>
      </c>
      <c r="X35" s="10">
        <v>41.9</v>
      </c>
      <c r="Y35" s="10" t="s">
        <v>142</v>
      </c>
    </row>
    <row r="36" spans="1:25" s="10" customFormat="1" ht="14.25" customHeight="1">
      <c r="A36" s="84"/>
      <c r="B36" s="106" t="s">
        <v>217</v>
      </c>
      <c r="C36" s="75"/>
      <c r="D36" s="20"/>
      <c r="E36" s="9">
        <f t="shared" si="0"/>
      </c>
      <c r="F36" s="21">
        <f t="shared" si="1"/>
      </c>
      <c r="G36" s="90">
        <f t="shared" si="5"/>
      </c>
      <c r="H36" s="22">
        <f t="shared" si="2"/>
      </c>
      <c r="I36" s="24">
        <v>298</v>
      </c>
      <c r="J36" s="22">
        <f t="shared" si="4"/>
      </c>
      <c r="K36" s="10">
        <v>6.6E-07</v>
      </c>
      <c r="L36" s="10">
        <v>1E-06</v>
      </c>
      <c r="M36" s="10">
        <v>1.4E-07</v>
      </c>
      <c r="O36" s="18"/>
      <c r="P36" s="18"/>
      <c r="Q36" s="18"/>
      <c r="R36" s="88">
        <f t="shared" si="3"/>
      </c>
      <c r="S36" s="102">
        <f t="shared" si="6"/>
      </c>
      <c r="V36" s="10" t="s">
        <v>474</v>
      </c>
      <c r="W36" s="10" t="s">
        <v>467</v>
      </c>
      <c r="X36" s="10">
        <v>40.2</v>
      </c>
      <c r="Y36" s="10" t="s">
        <v>142</v>
      </c>
    </row>
    <row r="37" spans="1:25" s="10" customFormat="1" ht="14.25" customHeight="1">
      <c r="A37" s="84"/>
      <c r="B37" s="107"/>
      <c r="C37" s="75"/>
      <c r="D37" s="20"/>
      <c r="E37" s="9">
        <f t="shared" si="0"/>
      </c>
      <c r="F37" s="21">
        <f t="shared" si="1"/>
      </c>
      <c r="G37" s="90">
        <f t="shared" si="5"/>
      </c>
      <c r="H37" s="22">
        <f t="shared" si="2"/>
      </c>
      <c r="I37" s="24">
        <v>298</v>
      </c>
      <c r="J37" s="22">
        <f>IF(ISERROR(H37*I37),"",ROUND(H37*I37,1))</f>
      </c>
      <c r="K37" s="10">
        <v>6.6E-07</v>
      </c>
      <c r="L37" s="10">
        <v>1E-06</v>
      </c>
      <c r="M37" s="10">
        <v>1.4E-07</v>
      </c>
      <c r="O37" s="18"/>
      <c r="P37" s="18"/>
      <c r="Q37" s="18"/>
      <c r="R37" s="88">
        <f t="shared" si="3"/>
      </c>
      <c r="S37" s="102">
        <f t="shared" si="6"/>
      </c>
      <c r="V37" s="10" t="s">
        <v>155</v>
      </c>
      <c r="W37" s="10" t="s">
        <v>467</v>
      </c>
      <c r="X37" s="10">
        <v>37.9</v>
      </c>
      <c r="Y37" s="10" t="s">
        <v>142</v>
      </c>
    </row>
    <row r="38" spans="1:19" s="10" customFormat="1" ht="14.25" customHeight="1">
      <c r="A38" s="84"/>
      <c r="B38" s="106" t="s">
        <v>218</v>
      </c>
      <c r="C38" s="75"/>
      <c r="D38" s="20"/>
      <c r="E38" s="9">
        <f aca="true" t="shared" si="7" ref="E38:E69">IF(C38="","",VLOOKUP(C38,$V$7:$X$38,2,FALSE))</f>
      </c>
      <c r="F38" s="21">
        <f aca="true" t="shared" si="8" ref="F38:F69">IF(C38="","",VLOOKUP(C38,$V$7:$X$38,3,FALSE))</f>
      </c>
      <c r="G38" s="90">
        <f t="shared" si="5"/>
      </c>
      <c r="H38" s="22">
        <f aca="true" t="shared" si="9" ref="H38:H69">IF(ISERROR(D38*IF(F38="",1,F38)*G38),"",ROUND(D38*IF(F38="",1,F38)*G38,1))</f>
      </c>
      <c r="I38" s="24">
        <v>298</v>
      </c>
      <c r="J38" s="22">
        <f t="shared" si="4"/>
      </c>
      <c r="K38" s="10">
        <v>6.6E-07</v>
      </c>
      <c r="L38" s="10">
        <v>1E-06</v>
      </c>
      <c r="M38" s="10">
        <v>1.4E-07</v>
      </c>
      <c r="O38" s="18"/>
      <c r="P38" s="18"/>
      <c r="Q38" s="18"/>
      <c r="R38" s="88">
        <f aca="true" t="shared" si="10" ref="R38:R69">IF(C38="","",VLOOKUP(C38,$V$7:$X$38,3,FALSE))</f>
      </c>
      <c r="S38" s="102">
        <f t="shared" si="6"/>
      </c>
    </row>
    <row r="39" spans="1:19" s="10" customFormat="1" ht="14.25" customHeight="1">
      <c r="A39" s="84"/>
      <c r="B39" s="107"/>
      <c r="C39" s="75"/>
      <c r="D39" s="20"/>
      <c r="E39" s="9">
        <f t="shared" si="7"/>
      </c>
      <c r="F39" s="21">
        <f t="shared" si="8"/>
      </c>
      <c r="G39" s="90">
        <f t="shared" si="5"/>
      </c>
      <c r="H39" s="22">
        <f t="shared" si="9"/>
      </c>
      <c r="I39" s="24">
        <v>298</v>
      </c>
      <c r="J39" s="22">
        <f>IF(ISERROR(H39*I39),"",ROUND(H39*I39,1))</f>
      </c>
      <c r="K39" s="10">
        <v>6.6E-07</v>
      </c>
      <c r="L39" s="10">
        <v>1E-06</v>
      </c>
      <c r="M39" s="10">
        <v>1.4E-07</v>
      </c>
      <c r="O39" s="18"/>
      <c r="P39" s="18"/>
      <c r="Q39" s="18"/>
      <c r="R39" s="88">
        <f t="shared" si="10"/>
      </c>
      <c r="S39" s="102">
        <f t="shared" si="6"/>
      </c>
    </row>
    <row r="40" spans="1:19" s="10" customFormat="1" ht="14.25" customHeight="1">
      <c r="A40" s="84"/>
      <c r="B40" s="106" t="s">
        <v>219</v>
      </c>
      <c r="C40" s="75"/>
      <c r="D40" s="20"/>
      <c r="E40" s="9">
        <f t="shared" si="7"/>
      </c>
      <c r="F40" s="21">
        <f t="shared" si="8"/>
      </c>
      <c r="G40" s="90">
        <f t="shared" si="5"/>
      </c>
      <c r="H40" s="22">
        <f t="shared" si="9"/>
      </c>
      <c r="I40" s="24">
        <v>298</v>
      </c>
      <c r="J40" s="22">
        <f t="shared" si="4"/>
      </c>
      <c r="K40" s="10">
        <v>6.6E-07</v>
      </c>
      <c r="L40" s="10">
        <v>1E-06</v>
      </c>
      <c r="M40" s="10">
        <v>1.4E-07</v>
      </c>
      <c r="O40" s="18"/>
      <c r="P40" s="18"/>
      <c r="Q40" s="18"/>
      <c r="R40" s="88">
        <f t="shared" si="10"/>
      </c>
      <c r="S40" s="102">
        <f t="shared" si="6"/>
      </c>
    </row>
    <row r="41" spans="1:19" s="10" customFormat="1" ht="14.25" customHeight="1">
      <c r="A41" s="84"/>
      <c r="B41" s="107"/>
      <c r="C41" s="75"/>
      <c r="D41" s="20"/>
      <c r="E41" s="9">
        <f t="shared" si="7"/>
      </c>
      <c r="F41" s="21">
        <f t="shared" si="8"/>
      </c>
      <c r="G41" s="90">
        <f t="shared" si="5"/>
      </c>
      <c r="H41" s="22">
        <f t="shared" si="9"/>
      </c>
      <c r="I41" s="24">
        <v>298</v>
      </c>
      <c r="J41" s="22">
        <f>IF(ISERROR(H41*I41),"",ROUND(H41*I41,1))</f>
      </c>
      <c r="K41" s="10">
        <v>6.6E-07</v>
      </c>
      <c r="L41" s="10">
        <v>1E-06</v>
      </c>
      <c r="M41" s="10">
        <v>1.4E-07</v>
      </c>
      <c r="O41" s="18"/>
      <c r="P41" s="18"/>
      <c r="Q41" s="18"/>
      <c r="R41" s="88">
        <f t="shared" si="10"/>
      </c>
      <c r="S41" s="102">
        <f t="shared" si="6"/>
      </c>
    </row>
    <row r="42" spans="1:19" s="10" customFormat="1" ht="14.25" customHeight="1">
      <c r="A42" s="84"/>
      <c r="B42" s="106" t="s">
        <v>220</v>
      </c>
      <c r="C42" s="75"/>
      <c r="D42" s="20"/>
      <c r="E42" s="9">
        <f t="shared" si="7"/>
      </c>
      <c r="F42" s="21">
        <f t="shared" si="8"/>
      </c>
      <c r="G42" s="90">
        <f t="shared" si="5"/>
      </c>
      <c r="H42" s="22">
        <f t="shared" si="9"/>
      </c>
      <c r="I42" s="24">
        <v>298</v>
      </c>
      <c r="J42" s="22">
        <f t="shared" si="4"/>
      </c>
      <c r="K42" s="10">
        <v>6.6E-07</v>
      </c>
      <c r="L42" s="10">
        <v>1E-06</v>
      </c>
      <c r="M42" s="10">
        <v>1.4E-07</v>
      </c>
      <c r="O42" s="18"/>
      <c r="P42" s="18"/>
      <c r="Q42" s="18"/>
      <c r="R42" s="88">
        <f t="shared" si="10"/>
      </c>
      <c r="S42" s="102">
        <f t="shared" si="6"/>
      </c>
    </row>
    <row r="43" spans="1:19" s="10" customFormat="1" ht="14.25" customHeight="1">
      <c r="A43" s="84"/>
      <c r="B43" s="107"/>
      <c r="C43" s="75"/>
      <c r="D43" s="20"/>
      <c r="E43" s="9">
        <f t="shared" si="7"/>
      </c>
      <c r="F43" s="21">
        <f t="shared" si="8"/>
      </c>
      <c r="G43" s="90">
        <f t="shared" si="5"/>
      </c>
      <c r="H43" s="22">
        <f t="shared" si="9"/>
      </c>
      <c r="I43" s="24">
        <v>298</v>
      </c>
      <c r="J43" s="22">
        <f>IF(ISERROR(H43*I43),"",ROUND(H43*I43,1))</f>
      </c>
      <c r="K43" s="10">
        <v>6.6E-07</v>
      </c>
      <c r="L43" s="10">
        <v>1E-06</v>
      </c>
      <c r="M43" s="10">
        <v>1.4E-07</v>
      </c>
      <c r="O43" s="18"/>
      <c r="P43" s="18"/>
      <c r="Q43" s="18"/>
      <c r="R43" s="88">
        <f t="shared" si="10"/>
      </c>
      <c r="S43" s="102">
        <f t="shared" si="6"/>
      </c>
    </row>
    <row r="44" spans="1:19" s="10" customFormat="1" ht="14.25" customHeight="1">
      <c r="A44" s="84"/>
      <c r="B44" s="106" t="s">
        <v>221</v>
      </c>
      <c r="C44" s="75"/>
      <c r="D44" s="20"/>
      <c r="E44" s="9">
        <f t="shared" si="7"/>
      </c>
      <c r="F44" s="21">
        <f t="shared" si="8"/>
      </c>
      <c r="G44" s="90">
        <f aca="true" t="shared" si="11" ref="G44:G67">IF(C44="","",IF(VLOOKUP(C44,$V$7:$Y$39,4,FALSE)="固体燃料",K44,IF(VLOOKUP(C44,$V$7:$Y$39,4,FALSE)="液体燃料",L44,IF(VLOOKUP(C44,$V$7:$Y$39,4,FALSE)="気体燃料",M44,""))))</f>
      </c>
      <c r="H44" s="22">
        <f t="shared" si="9"/>
      </c>
      <c r="I44" s="24">
        <v>298</v>
      </c>
      <c r="J44" s="22">
        <f t="shared" si="4"/>
      </c>
      <c r="K44" s="10">
        <v>6.6E-07</v>
      </c>
      <c r="L44" s="10">
        <v>1E-06</v>
      </c>
      <c r="M44" s="10">
        <v>1.4E-07</v>
      </c>
      <c r="O44" s="18"/>
      <c r="P44" s="18"/>
      <c r="Q44" s="18"/>
      <c r="R44" s="88">
        <f t="shared" si="10"/>
      </c>
      <c r="S44" s="102">
        <f aca="true" t="shared" si="12" ref="S44:S67">IF(C44="","",IF(VLOOKUP(C44,$V$7:$Y$39,4,FALSE)="固体燃料",K44,IF(VLOOKUP(C44,$V$7:$Y$39,4,FALSE)="液体燃料",L44,IF(VLOOKUP(C44,$V$7:$Y$39,4,FALSE)="気体燃料",M44,""))))</f>
      </c>
    </row>
    <row r="45" spans="1:19" s="10" customFormat="1" ht="14.25" customHeight="1">
      <c r="A45" s="84"/>
      <c r="B45" s="107"/>
      <c r="C45" s="75"/>
      <c r="D45" s="20"/>
      <c r="E45" s="9">
        <f t="shared" si="7"/>
      </c>
      <c r="F45" s="21">
        <f t="shared" si="8"/>
      </c>
      <c r="G45" s="90">
        <f t="shared" si="11"/>
      </c>
      <c r="H45" s="22">
        <f t="shared" si="9"/>
      </c>
      <c r="I45" s="24">
        <v>298</v>
      </c>
      <c r="J45" s="22">
        <f>IF(ISERROR(H45*I45),"",ROUND(H45*I45,1))</f>
      </c>
      <c r="K45" s="10">
        <v>6.6E-07</v>
      </c>
      <c r="L45" s="10">
        <v>1E-06</v>
      </c>
      <c r="M45" s="10">
        <v>1.4E-07</v>
      </c>
      <c r="O45" s="18"/>
      <c r="P45" s="18"/>
      <c r="Q45" s="18"/>
      <c r="R45" s="88">
        <f t="shared" si="10"/>
      </c>
      <c r="S45" s="102">
        <f t="shared" si="12"/>
      </c>
    </row>
    <row r="46" spans="1:19" s="10" customFormat="1" ht="14.25" customHeight="1">
      <c r="A46" s="84"/>
      <c r="B46" s="106" t="s">
        <v>222</v>
      </c>
      <c r="C46" s="75"/>
      <c r="D46" s="20"/>
      <c r="E46" s="9">
        <f t="shared" si="7"/>
      </c>
      <c r="F46" s="21">
        <f t="shared" si="8"/>
      </c>
      <c r="G46" s="90">
        <f t="shared" si="11"/>
      </c>
      <c r="H46" s="22">
        <f t="shared" si="9"/>
      </c>
      <c r="I46" s="24">
        <v>298</v>
      </c>
      <c r="J46" s="22">
        <f t="shared" si="4"/>
      </c>
      <c r="K46" s="10">
        <v>6.6E-07</v>
      </c>
      <c r="L46" s="10">
        <v>1E-06</v>
      </c>
      <c r="M46" s="10">
        <v>1.4E-07</v>
      </c>
      <c r="O46" s="18"/>
      <c r="P46" s="18"/>
      <c r="Q46" s="18"/>
      <c r="R46" s="88">
        <f t="shared" si="10"/>
      </c>
      <c r="S46" s="102">
        <f t="shared" si="12"/>
      </c>
    </row>
    <row r="47" spans="1:19" s="10" customFormat="1" ht="14.25" customHeight="1">
      <c r="A47" s="84"/>
      <c r="B47" s="107"/>
      <c r="C47" s="75"/>
      <c r="D47" s="20"/>
      <c r="E47" s="9">
        <f t="shared" si="7"/>
      </c>
      <c r="F47" s="21">
        <f t="shared" si="8"/>
      </c>
      <c r="G47" s="90">
        <f t="shared" si="11"/>
      </c>
      <c r="H47" s="22">
        <f t="shared" si="9"/>
      </c>
      <c r="I47" s="24">
        <v>298</v>
      </c>
      <c r="J47" s="22">
        <f>IF(ISERROR(H47*I47),"",ROUND(H47*I47,1))</f>
      </c>
      <c r="K47" s="10">
        <v>6.6E-07</v>
      </c>
      <c r="L47" s="10">
        <v>1E-06</v>
      </c>
      <c r="M47" s="10">
        <v>1.4E-07</v>
      </c>
      <c r="O47" s="18"/>
      <c r="P47" s="18"/>
      <c r="Q47" s="18"/>
      <c r="R47" s="88">
        <f t="shared" si="10"/>
      </c>
      <c r="S47" s="102">
        <f t="shared" si="12"/>
      </c>
    </row>
    <row r="48" spans="1:19" s="10" customFormat="1" ht="14.25" customHeight="1">
      <c r="A48" s="84"/>
      <c r="B48" s="106" t="s">
        <v>223</v>
      </c>
      <c r="C48" s="75"/>
      <c r="D48" s="20"/>
      <c r="E48" s="9">
        <f t="shared" si="7"/>
      </c>
      <c r="F48" s="21">
        <f t="shared" si="8"/>
      </c>
      <c r="G48" s="90">
        <f t="shared" si="11"/>
      </c>
      <c r="H48" s="22">
        <f t="shared" si="9"/>
      </c>
      <c r="I48" s="24">
        <v>298</v>
      </c>
      <c r="J48" s="22">
        <f t="shared" si="4"/>
      </c>
      <c r="K48" s="10">
        <v>6.6E-07</v>
      </c>
      <c r="L48" s="10">
        <v>1E-06</v>
      </c>
      <c r="M48" s="10">
        <v>1.4E-07</v>
      </c>
      <c r="O48" s="18"/>
      <c r="P48" s="18"/>
      <c r="Q48" s="18"/>
      <c r="R48" s="88">
        <f t="shared" si="10"/>
      </c>
      <c r="S48" s="102">
        <f t="shared" si="12"/>
      </c>
    </row>
    <row r="49" spans="1:19" s="10" customFormat="1" ht="14.25" customHeight="1">
      <c r="A49" s="84"/>
      <c r="B49" s="107"/>
      <c r="C49" s="75"/>
      <c r="D49" s="20"/>
      <c r="E49" s="9">
        <f t="shared" si="7"/>
      </c>
      <c r="F49" s="21">
        <f t="shared" si="8"/>
      </c>
      <c r="G49" s="90">
        <f t="shared" si="11"/>
      </c>
      <c r="H49" s="22">
        <f t="shared" si="9"/>
      </c>
      <c r="I49" s="24">
        <v>298</v>
      </c>
      <c r="J49" s="22">
        <f>IF(ISERROR(H49*I49),"",ROUND(H49*I49,1))</f>
      </c>
      <c r="K49" s="10">
        <v>6.6E-07</v>
      </c>
      <c r="L49" s="10">
        <v>1E-06</v>
      </c>
      <c r="M49" s="10">
        <v>1.4E-07</v>
      </c>
      <c r="O49" s="18"/>
      <c r="P49" s="18"/>
      <c r="Q49" s="18"/>
      <c r="R49" s="88">
        <f t="shared" si="10"/>
      </c>
      <c r="S49" s="102">
        <f t="shared" si="12"/>
      </c>
    </row>
    <row r="50" spans="1:19" s="10" customFormat="1" ht="14.25" customHeight="1">
      <c r="A50" s="84"/>
      <c r="B50" s="106" t="s">
        <v>224</v>
      </c>
      <c r="C50" s="75"/>
      <c r="D50" s="20"/>
      <c r="E50" s="9">
        <f t="shared" si="7"/>
      </c>
      <c r="F50" s="21">
        <f t="shared" si="8"/>
      </c>
      <c r="G50" s="90">
        <f t="shared" si="11"/>
      </c>
      <c r="H50" s="22">
        <f t="shared" si="9"/>
      </c>
      <c r="I50" s="24">
        <v>298</v>
      </c>
      <c r="J50" s="22">
        <f t="shared" si="4"/>
      </c>
      <c r="K50" s="10">
        <v>6.6E-07</v>
      </c>
      <c r="L50" s="10">
        <v>1E-06</v>
      </c>
      <c r="M50" s="10">
        <v>1.4E-07</v>
      </c>
      <c r="O50" s="18"/>
      <c r="P50" s="18"/>
      <c r="Q50" s="18"/>
      <c r="R50" s="88">
        <f t="shared" si="10"/>
      </c>
      <c r="S50" s="102">
        <f t="shared" si="12"/>
      </c>
    </row>
    <row r="51" spans="1:19" s="10" customFormat="1" ht="14.25" customHeight="1">
      <c r="A51" s="84"/>
      <c r="B51" s="107"/>
      <c r="C51" s="75"/>
      <c r="D51" s="20"/>
      <c r="E51" s="9">
        <f t="shared" si="7"/>
      </c>
      <c r="F51" s="21">
        <f t="shared" si="8"/>
      </c>
      <c r="G51" s="90">
        <f t="shared" si="11"/>
      </c>
      <c r="H51" s="22">
        <f t="shared" si="9"/>
      </c>
      <c r="I51" s="24">
        <v>298</v>
      </c>
      <c r="J51" s="22">
        <f>IF(ISERROR(H51*I51),"",ROUND(H51*I51,1))</f>
      </c>
      <c r="K51" s="10">
        <v>6.6E-07</v>
      </c>
      <c r="L51" s="10">
        <v>1E-06</v>
      </c>
      <c r="M51" s="10">
        <v>1.4E-07</v>
      </c>
      <c r="O51" s="18"/>
      <c r="P51" s="18"/>
      <c r="Q51" s="18"/>
      <c r="R51" s="88">
        <f t="shared" si="10"/>
      </c>
      <c r="S51" s="102">
        <f t="shared" si="12"/>
      </c>
    </row>
    <row r="52" spans="1:19" s="10" customFormat="1" ht="14.25" customHeight="1">
      <c r="A52" s="84"/>
      <c r="B52" s="106" t="s">
        <v>225</v>
      </c>
      <c r="C52" s="75"/>
      <c r="D52" s="20"/>
      <c r="E52" s="9">
        <f t="shared" si="7"/>
      </c>
      <c r="F52" s="21">
        <f t="shared" si="8"/>
      </c>
      <c r="G52" s="90">
        <f t="shared" si="11"/>
      </c>
      <c r="H52" s="22">
        <f t="shared" si="9"/>
      </c>
      <c r="I52" s="24">
        <v>298</v>
      </c>
      <c r="J52" s="22">
        <f t="shared" si="4"/>
      </c>
      <c r="K52" s="10">
        <v>6.6E-07</v>
      </c>
      <c r="L52" s="10">
        <v>1E-06</v>
      </c>
      <c r="M52" s="10">
        <v>1.4E-07</v>
      </c>
      <c r="O52" s="18"/>
      <c r="P52" s="18"/>
      <c r="Q52" s="18"/>
      <c r="R52" s="88">
        <f t="shared" si="10"/>
      </c>
      <c r="S52" s="102">
        <f t="shared" si="12"/>
      </c>
    </row>
    <row r="53" spans="1:19" s="10" customFormat="1" ht="14.25" customHeight="1">
      <c r="A53" s="84"/>
      <c r="B53" s="107"/>
      <c r="C53" s="75"/>
      <c r="D53" s="20"/>
      <c r="E53" s="9">
        <f t="shared" si="7"/>
      </c>
      <c r="F53" s="21">
        <f t="shared" si="8"/>
      </c>
      <c r="G53" s="90">
        <f t="shared" si="11"/>
      </c>
      <c r="H53" s="22">
        <f t="shared" si="9"/>
      </c>
      <c r="I53" s="24">
        <v>298</v>
      </c>
      <c r="J53" s="22">
        <f>IF(ISERROR(H53*I53),"",ROUND(H53*I53,1))</f>
      </c>
      <c r="K53" s="10">
        <v>6.6E-07</v>
      </c>
      <c r="L53" s="10">
        <v>1E-06</v>
      </c>
      <c r="M53" s="10">
        <v>1.4E-07</v>
      </c>
      <c r="O53" s="18"/>
      <c r="P53" s="18"/>
      <c r="Q53" s="18"/>
      <c r="R53" s="88">
        <f t="shared" si="10"/>
      </c>
      <c r="S53" s="102">
        <f t="shared" si="12"/>
      </c>
    </row>
    <row r="54" spans="1:19" s="10" customFormat="1" ht="14.25" customHeight="1">
      <c r="A54" s="84"/>
      <c r="B54" s="106" t="s">
        <v>226</v>
      </c>
      <c r="C54" s="75"/>
      <c r="D54" s="20"/>
      <c r="E54" s="9">
        <f t="shared" si="7"/>
      </c>
      <c r="F54" s="21">
        <f t="shared" si="8"/>
      </c>
      <c r="G54" s="90">
        <f t="shared" si="11"/>
      </c>
      <c r="H54" s="22">
        <f t="shared" si="9"/>
      </c>
      <c r="I54" s="24">
        <v>298</v>
      </c>
      <c r="J54" s="22">
        <f t="shared" si="4"/>
      </c>
      <c r="K54" s="10">
        <v>6.6E-07</v>
      </c>
      <c r="L54" s="10">
        <v>1E-06</v>
      </c>
      <c r="M54" s="10">
        <v>1.4E-07</v>
      </c>
      <c r="O54" s="18"/>
      <c r="P54" s="18"/>
      <c r="Q54" s="18"/>
      <c r="R54" s="88">
        <f t="shared" si="10"/>
      </c>
      <c r="S54" s="102">
        <f t="shared" si="12"/>
      </c>
    </row>
    <row r="55" spans="1:19" s="10" customFormat="1" ht="14.25" customHeight="1">
      <c r="A55" s="84"/>
      <c r="B55" s="107"/>
      <c r="C55" s="75"/>
      <c r="D55" s="20"/>
      <c r="E55" s="9">
        <f t="shared" si="7"/>
      </c>
      <c r="F55" s="21">
        <f t="shared" si="8"/>
      </c>
      <c r="G55" s="90">
        <f t="shared" si="11"/>
      </c>
      <c r="H55" s="22">
        <f t="shared" si="9"/>
      </c>
      <c r="I55" s="24">
        <v>298</v>
      </c>
      <c r="J55" s="22">
        <f>IF(ISERROR(H55*I55),"",ROUND(H55*I55,1))</f>
      </c>
      <c r="K55" s="10">
        <v>6.6E-07</v>
      </c>
      <c r="L55" s="10">
        <v>1E-06</v>
      </c>
      <c r="M55" s="10">
        <v>1.4E-07</v>
      </c>
      <c r="O55" s="18"/>
      <c r="P55" s="18"/>
      <c r="Q55" s="18"/>
      <c r="R55" s="88">
        <f t="shared" si="10"/>
      </c>
      <c r="S55" s="102">
        <f t="shared" si="12"/>
      </c>
    </row>
    <row r="56" spans="1:19" s="10" customFormat="1" ht="14.25" customHeight="1">
      <c r="A56" s="84"/>
      <c r="B56" s="106" t="s">
        <v>227</v>
      </c>
      <c r="C56" s="75"/>
      <c r="D56" s="20"/>
      <c r="E56" s="9">
        <f t="shared" si="7"/>
      </c>
      <c r="F56" s="21">
        <f t="shared" si="8"/>
      </c>
      <c r="G56" s="90">
        <f t="shared" si="11"/>
      </c>
      <c r="H56" s="22">
        <f t="shared" si="9"/>
      </c>
      <c r="I56" s="24">
        <v>298</v>
      </c>
      <c r="J56" s="22">
        <f t="shared" si="4"/>
      </c>
      <c r="K56" s="10">
        <v>6.6E-07</v>
      </c>
      <c r="L56" s="10">
        <v>1E-06</v>
      </c>
      <c r="M56" s="10">
        <v>1.4E-07</v>
      </c>
      <c r="O56" s="18"/>
      <c r="P56" s="18"/>
      <c r="Q56" s="18"/>
      <c r="R56" s="88">
        <f t="shared" si="10"/>
      </c>
      <c r="S56" s="102">
        <f t="shared" si="12"/>
      </c>
    </row>
    <row r="57" spans="1:19" s="10" customFormat="1" ht="14.25" customHeight="1">
      <c r="A57" s="84"/>
      <c r="B57" s="107"/>
      <c r="C57" s="75"/>
      <c r="D57" s="20"/>
      <c r="E57" s="9">
        <f t="shared" si="7"/>
      </c>
      <c r="F57" s="21">
        <f t="shared" si="8"/>
      </c>
      <c r="G57" s="90">
        <f t="shared" si="11"/>
      </c>
      <c r="H57" s="22">
        <f t="shared" si="9"/>
      </c>
      <c r="I57" s="24">
        <v>298</v>
      </c>
      <c r="J57" s="22">
        <f>IF(ISERROR(H57*I57),"",ROUND(H57*I57,1))</f>
      </c>
      <c r="K57" s="10">
        <v>6.6E-07</v>
      </c>
      <c r="L57" s="10">
        <v>1E-06</v>
      </c>
      <c r="M57" s="10">
        <v>1.4E-07</v>
      </c>
      <c r="O57" s="18"/>
      <c r="P57" s="18"/>
      <c r="Q57" s="18"/>
      <c r="R57" s="88">
        <f t="shared" si="10"/>
      </c>
      <c r="S57" s="102">
        <f t="shared" si="12"/>
      </c>
    </row>
    <row r="58" spans="1:19" s="10" customFormat="1" ht="14.25" customHeight="1">
      <c r="A58" s="84"/>
      <c r="B58" s="106" t="s">
        <v>228</v>
      </c>
      <c r="C58" s="75"/>
      <c r="D58" s="20"/>
      <c r="E58" s="9">
        <f t="shared" si="7"/>
      </c>
      <c r="F58" s="21">
        <f t="shared" si="8"/>
      </c>
      <c r="G58" s="90">
        <f t="shared" si="11"/>
      </c>
      <c r="H58" s="22">
        <f t="shared" si="9"/>
      </c>
      <c r="I58" s="24">
        <v>298</v>
      </c>
      <c r="J58" s="22">
        <f t="shared" si="4"/>
      </c>
      <c r="K58" s="10">
        <v>6.6E-07</v>
      </c>
      <c r="L58" s="10">
        <v>1E-06</v>
      </c>
      <c r="M58" s="10">
        <v>1.4E-07</v>
      </c>
      <c r="O58" s="18"/>
      <c r="P58" s="18"/>
      <c r="Q58" s="18"/>
      <c r="R58" s="88">
        <f t="shared" si="10"/>
      </c>
      <c r="S58" s="102">
        <f t="shared" si="12"/>
      </c>
    </row>
    <row r="59" spans="1:19" s="10" customFormat="1" ht="14.25" customHeight="1">
      <c r="A59" s="84"/>
      <c r="B59" s="107"/>
      <c r="C59" s="75"/>
      <c r="D59" s="20"/>
      <c r="E59" s="9">
        <f t="shared" si="7"/>
      </c>
      <c r="F59" s="21">
        <f t="shared" si="8"/>
      </c>
      <c r="G59" s="90">
        <f t="shared" si="11"/>
      </c>
      <c r="H59" s="22">
        <f t="shared" si="9"/>
      </c>
      <c r="I59" s="24">
        <v>298</v>
      </c>
      <c r="J59" s="22">
        <f>IF(ISERROR(H59*I59),"",ROUND(H59*I59,1))</f>
      </c>
      <c r="K59" s="10">
        <v>6.6E-07</v>
      </c>
      <c r="L59" s="10">
        <v>1E-06</v>
      </c>
      <c r="M59" s="10">
        <v>1.4E-07</v>
      </c>
      <c r="O59" s="18"/>
      <c r="P59" s="18"/>
      <c r="Q59" s="18"/>
      <c r="R59" s="88">
        <f t="shared" si="10"/>
      </c>
      <c r="S59" s="102">
        <f t="shared" si="12"/>
      </c>
    </row>
    <row r="60" spans="1:19" s="10" customFormat="1" ht="14.25" customHeight="1">
      <c r="A60" s="84"/>
      <c r="B60" s="106" t="s">
        <v>229</v>
      </c>
      <c r="C60" s="75"/>
      <c r="D60" s="20"/>
      <c r="E60" s="9">
        <f t="shared" si="7"/>
      </c>
      <c r="F60" s="21">
        <f t="shared" si="8"/>
      </c>
      <c r="G60" s="90">
        <f t="shared" si="11"/>
      </c>
      <c r="H60" s="22">
        <f t="shared" si="9"/>
      </c>
      <c r="I60" s="24">
        <v>298</v>
      </c>
      <c r="J60" s="22">
        <f t="shared" si="4"/>
      </c>
      <c r="K60" s="10">
        <v>6.6E-07</v>
      </c>
      <c r="L60" s="10">
        <v>1E-06</v>
      </c>
      <c r="M60" s="10">
        <v>1.4E-07</v>
      </c>
      <c r="O60" s="18"/>
      <c r="P60" s="18"/>
      <c r="Q60" s="18"/>
      <c r="R60" s="88">
        <f t="shared" si="10"/>
      </c>
      <c r="S60" s="102">
        <f t="shared" si="12"/>
      </c>
    </row>
    <row r="61" spans="1:19" s="10" customFormat="1" ht="14.25" customHeight="1">
      <c r="A61" s="84"/>
      <c r="B61" s="107"/>
      <c r="C61" s="75"/>
      <c r="D61" s="20"/>
      <c r="E61" s="9">
        <f t="shared" si="7"/>
      </c>
      <c r="F61" s="21">
        <f t="shared" si="8"/>
      </c>
      <c r="G61" s="90">
        <f t="shared" si="11"/>
      </c>
      <c r="H61" s="22">
        <f t="shared" si="9"/>
      </c>
      <c r="I61" s="24">
        <v>298</v>
      </c>
      <c r="J61" s="22">
        <f>IF(ISERROR(H61*I61),"",ROUND(H61*I61,1))</f>
      </c>
      <c r="K61" s="10">
        <v>6.6E-07</v>
      </c>
      <c r="L61" s="10">
        <v>1E-06</v>
      </c>
      <c r="M61" s="10">
        <v>1.4E-07</v>
      </c>
      <c r="O61" s="18"/>
      <c r="P61" s="18"/>
      <c r="Q61" s="18"/>
      <c r="R61" s="88">
        <f t="shared" si="10"/>
      </c>
      <c r="S61" s="102">
        <f t="shared" si="12"/>
      </c>
    </row>
    <row r="62" spans="1:19" s="10" customFormat="1" ht="14.25" customHeight="1">
      <c r="A62" s="84"/>
      <c r="B62" s="106" t="s">
        <v>230</v>
      </c>
      <c r="C62" s="75"/>
      <c r="D62" s="20"/>
      <c r="E62" s="9">
        <f t="shared" si="7"/>
      </c>
      <c r="F62" s="21">
        <f t="shared" si="8"/>
      </c>
      <c r="G62" s="90">
        <f t="shared" si="11"/>
      </c>
      <c r="H62" s="22">
        <f t="shared" si="9"/>
      </c>
      <c r="I62" s="24">
        <v>298</v>
      </c>
      <c r="J62" s="22">
        <f t="shared" si="4"/>
      </c>
      <c r="K62" s="10">
        <v>6.6E-07</v>
      </c>
      <c r="L62" s="10">
        <v>1E-06</v>
      </c>
      <c r="M62" s="10">
        <v>1.4E-07</v>
      </c>
      <c r="O62" s="18"/>
      <c r="P62" s="18"/>
      <c r="Q62" s="18"/>
      <c r="R62" s="88">
        <f t="shared" si="10"/>
      </c>
      <c r="S62" s="102">
        <f t="shared" si="12"/>
      </c>
    </row>
    <row r="63" spans="1:19" s="10" customFormat="1" ht="14.25" customHeight="1">
      <c r="A63" s="84"/>
      <c r="B63" s="107"/>
      <c r="C63" s="75"/>
      <c r="D63" s="20"/>
      <c r="E63" s="9">
        <f t="shared" si="7"/>
      </c>
      <c r="F63" s="21">
        <f t="shared" si="8"/>
      </c>
      <c r="G63" s="90">
        <f t="shared" si="11"/>
      </c>
      <c r="H63" s="22">
        <f t="shared" si="9"/>
      </c>
      <c r="I63" s="24">
        <v>298</v>
      </c>
      <c r="J63" s="22">
        <f>IF(ISERROR(H63*I63),"",ROUND(H63*I63,1))</f>
      </c>
      <c r="K63" s="10">
        <v>6.6E-07</v>
      </c>
      <c r="L63" s="10">
        <v>1E-06</v>
      </c>
      <c r="M63" s="10">
        <v>1.4E-07</v>
      </c>
      <c r="O63" s="18"/>
      <c r="P63" s="18"/>
      <c r="Q63" s="18"/>
      <c r="R63" s="88">
        <f t="shared" si="10"/>
      </c>
      <c r="S63" s="102">
        <f t="shared" si="12"/>
      </c>
    </row>
    <row r="64" spans="1:19" s="10" customFormat="1" ht="14.25" customHeight="1">
      <c r="A64" s="84"/>
      <c r="B64" s="106" t="s">
        <v>231</v>
      </c>
      <c r="C64" s="75"/>
      <c r="D64" s="20"/>
      <c r="E64" s="9">
        <f t="shared" si="7"/>
      </c>
      <c r="F64" s="21">
        <f t="shared" si="8"/>
      </c>
      <c r="G64" s="90">
        <f t="shared" si="11"/>
      </c>
      <c r="H64" s="22">
        <f t="shared" si="9"/>
      </c>
      <c r="I64" s="24">
        <v>298</v>
      </c>
      <c r="J64" s="22">
        <f t="shared" si="4"/>
      </c>
      <c r="K64" s="10">
        <v>6.6E-07</v>
      </c>
      <c r="L64" s="10">
        <v>1E-06</v>
      </c>
      <c r="M64" s="10">
        <v>1.4E-07</v>
      </c>
      <c r="O64" s="18"/>
      <c r="P64" s="18"/>
      <c r="Q64" s="18"/>
      <c r="R64" s="88">
        <f t="shared" si="10"/>
      </c>
      <c r="S64" s="102">
        <f t="shared" si="12"/>
      </c>
    </row>
    <row r="65" spans="1:19" s="10" customFormat="1" ht="14.25" customHeight="1">
      <c r="A65" s="84"/>
      <c r="B65" s="107"/>
      <c r="C65" s="75"/>
      <c r="D65" s="20"/>
      <c r="E65" s="9">
        <f t="shared" si="7"/>
      </c>
      <c r="F65" s="21">
        <f t="shared" si="8"/>
      </c>
      <c r="G65" s="90">
        <f t="shared" si="11"/>
      </c>
      <c r="H65" s="22">
        <f t="shared" si="9"/>
      </c>
      <c r="I65" s="24">
        <v>298</v>
      </c>
      <c r="J65" s="22">
        <f>IF(ISERROR(H65*I65),"",ROUND(H65*I65,1))</f>
      </c>
      <c r="K65" s="10">
        <v>6.6E-07</v>
      </c>
      <c r="L65" s="10">
        <v>1E-06</v>
      </c>
      <c r="M65" s="10">
        <v>1.4E-07</v>
      </c>
      <c r="O65" s="18"/>
      <c r="P65" s="18"/>
      <c r="Q65" s="18"/>
      <c r="R65" s="88">
        <f t="shared" si="10"/>
      </c>
      <c r="S65" s="102">
        <f t="shared" si="12"/>
      </c>
    </row>
    <row r="66" spans="1:19" s="10" customFormat="1" ht="14.25" customHeight="1">
      <c r="A66" s="84"/>
      <c r="B66" s="106" t="s">
        <v>232</v>
      </c>
      <c r="C66" s="75"/>
      <c r="D66" s="20"/>
      <c r="E66" s="9">
        <f t="shared" si="7"/>
      </c>
      <c r="F66" s="21">
        <f t="shared" si="8"/>
      </c>
      <c r="G66" s="90">
        <f t="shared" si="11"/>
      </c>
      <c r="H66" s="22">
        <f t="shared" si="9"/>
      </c>
      <c r="I66" s="24">
        <v>298</v>
      </c>
      <c r="J66" s="22">
        <f t="shared" si="4"/>
      </c>
      <c r="K66" s="10">
        <v>6.6E-07</v>
      </c>
      <c r="L66" s="10">
        <v>1E-06</v>
      </c>
      <c r="M66" s="10">
        <v>1.4E-07</v>
      </c>
      <c r="O66" s="18"/>
      <c r="P66" s="18"/>
      <c r="Q66" s="18" t="s">
        <v>461</v>
      </c>
      <c r="R66" s="88">
        <f t="shared" si="10"/>
      </c>
      <c r="S66" s="102">
        <f t="shared" si="12"/>
      </c>
    </row>
    <row r="67" spans="1:19" s="10" customFormat="1" ht="14.25" customHeight="1">
      <c r="A67" s="84"/>
      <c r="B67" s="107"/>
      <c r="C67" s="75"/>
      <c r="D67" s="20"/>
      <c r="E67" s="9">
        <f t="shared" si="7"/>
      </c>
      <c r="F67" s="21">
        <f t="shared" si="8"/>
      </c>
      <c r="G67" s="90">
        <f t="shared" si="11"/>
      </c>
      <c r="H67" s="22">
        <f t="shared" si="9"/>
      </c>
      <c r="I67" s="24">
        <v>298</v>
      </c>
      <c r="J67" s="22">
        <f>IF(ISERROR(H67*I67),"",ROUND(H67*I67,1))</f>
      </c>
      <c r="K67" s="10">
        <v>6.6E-07</v>
      </c>
      <c r="L67" s="10">
        <v>1E-06</v>
      </c>
      <c r="M67" s="10">
        <v>1.4E-07</v>
      </c>
      <c r="O67" s="18"/>
      <c r="P67" s="18"/>
      <c r="Q67" s="18"/>
      <c r="R67" s="88">
        <f t="shared" si="10"/>
      </c>
      <c r="S67" s="102">
        <f t="shared" si="12"/>
      </c>
    </row>
    <row r="68" spans="1:19" s="10" customFormat="1" ht="14.25" customHeight="1">
      <c r="A68" s="84"/>
      <c r="B68" s="190" t="s">
        <v>233</v>
      </c>
      <c r="C68" s="75"/>
      <c r="D68" s="20"/>
      <c r="E68" s="9">
        <f t="shared" si="7"/>
      </c>
      <c r="F68" s="21">
        <f t="shared" si="8"/>
      </c>
      <c r="G68" s="90">
        <f>IF(C68="","",IF(OR(C68="一般炭",C68="コークス"),O68,IF(VLOOKUP(C68,$V$7:$Y$39,4,FALSE)="液体燃料",L68,IF(VLOOKUP(C68,$V$7:$Y$39,4,FALSE)="気体燃料",M68,"-"))))</f>
      </c>
      <c r="H68" s="22">
        <f t="shared" si="9"/>
      </c>
      <c r="I68" s="24">
        <v>298</v>
      </c>
      <c r="J68" s="22">
        <f t="shared" si="4"/>
      </c>
      <c r="L68" s="10">
        <v>1E-06</v>
      </c>
      <c r="M68" s="10">
        <v>1.4E-07</v>
      </c>
      <c r="O68" s="104">
        <v>6.6E-07</v>
      </c>
      <c r="P68" s="18"/>
      <c r="Q68" s="18" t="s">
        <v>461</v>
      </c>
      <c r="R68" s="88">
        <f t="shared" si="10"/>
      </c>
      <c r="S68" s="102">
        <f>IF(C68="","",IF(OR(C68="一般炭",C68="コークス"),O68,IF(VLOOKUP(C68,$V$7:$Y$39,4,FALSE)="液体燃料",L68,IF(VLOOKUP(C68,$V$7:$Y$39,4,FALSE)="気体燃料",M68,"-"))))</f>
      </c>
    </row>
    <row r="69" spans="1:19" s="10" customFormat="1" ht="14.25" customHeight="1">
      <c r="A69" s="84"/>
      <c r="B69" s="191"/>
      <c r="C69" s="75"/>
      <c r="D69" s="20"/>
      <c r="E69" s="9">
        <f t="shared" si="7"/>
      </c>
      <c r="F69" s="21">
        <f t="shared" si="8"/>
      </c>
      <c r="G69" s="90">
        <f>IF(C69="","",IF(OR(C69="一般炭",C69="コークス"),O69,IF(VLOOKUP(C69,$V$7:$Y$39,4,FALSE)="液体燃料",L69,IF(VLOOKUP(C69,$V$7:$Y$39,4,FALSE)="気体燃料",M69,"-"))))</f>
      </c>
      <c r="H69" s="22">
        <f t="shared" si="9"/>
      </c>
      <c r="I69" s="24">
        <v>298</v>
      </c>
      <c r="J69" s="22">
        <f>IF(ISERROR(H69*I69),"",ROUND(H69*I69,1))</f>
      </c>
      <c r="L69" s="10">
        <v>1E-06</v>
      </c>
      <c r="M69" s="10">
        <v>1.4E-07</v>
      </c>
      <c r="O69" s="104">
        <v>6.6E-07</v>
      </c>
      <c r="P69" s="18"/>
      <c r="Q69" s="18"/>
      <c r="R69" s="88">
        <f t="shared" si="10"/>
      </c>
      <c r="S69" s="102">
        <f>IF(C69="","",IF(OR(C69="一般炭",C69="コークス"),O69,IF(VLOOKUP(C69,$V$7:$Y$39,4,FALSE)="液体燃料",L69,IF(VLOOKUP(C69,$V$7:$Y$39,4,FALSE)="気体燃料",M69,"-"))))</f>
      </c>
    </row>
    <row r="70" spans="1:19" s="10" customFormat="1" ht="14.25" customHeight="1">
      <c r="A70" s="84"/>
      <c r="B70" s="101" t="s">
        <v>382</v>
      </c>
      <c r="C70" s="13" t="s">
        <v>383</v>
      </c>
      <c r="D70" s="20"/>
      <c r="E70" s="9" t="str">
        <f aca="true" t="shared" si="13" ref="E70:E86">IF(C70="","",VLOOKUP(C70,$V$7:$X$38,2,FALSE))</f>
        <v>kg</v>
      </c>
      <c r="F70" s="21">
        <f aca="true" t="shared" si="14" ref="F70:F86">IF(C70="","",VLOOKUP(C70,$V$7:$X$38,3,FALSE))</f>
        <v>25.7</v>
      </c>
      <c r="G70" s="90">
        <v>6.6E-07</v>
      </c>
      <c r="H70" s="22">
        <f aca="true" t="shared" si="15" ref="H70:H86">IF(ISERROR(D70*IF(F70="",1,F70)*G70),"",ROUND(D70*IF(F70="",1,F70)*G70,1))</f>
        <v>0</v>
      </c>
      <c r="I70" s="24">
        <v>298</v>
      </c>
      <c r="J70" s="22">
        <f t="shared" si="4"/>
        <v>0</v>
      </c>
      <c r="O70" s="104">
        <v>6.6E-07</v>
      </c>
      <c r="P70" s="18"/>
      <c r="Q70" s="18"/>
      <c r="R70" s="88">
        <f aca="true" t="shared" si="16" ref="R70:R86">IF(C70="","",VLOOKUP(C70,$V$7:$X$38,3,FALSE))</f>
        <v>25.7</v>
      </c>
      <c r="S70" s="102">
        <v>6.6E-07</v>
      </c>
    </row>
    <row r="71" spans="1:19" s="10" customFormat="1" ht="14.25" customHeight="1">
      <c r="A71" s="84"/>
      <c r="B71" s="103"/>
      <c r="C71" s="13" t="s">
        <v>384</v>
      </c>
      <c r="D71" s="20"/>
      <c r="E71" s="9" t="str">
        <f t="shared" si="13"/>
        <v>kg</v>
      </c>
      <c r="F71" s="21">
        <f t="shared" si="14"/>
        <v>29.4</v>
      </c>
      <c r="G71" s="90">
        <v>6.6E-07</v>
      </c>
      <c r="H71" s="22">
        <f t="shared" si="15"/>
        <v>0</v>
      </c>
      <c r="I71" s="24">
        <v>298</v>
      </c>
      <c r="J71" s="22">
        <f t="shared" si="4"/>
        <v>0</v>
      </c>
      <c r="O71" s="104">
        <v>6.6E-07</v>
      </c>
      <c r="P71" s="18"/>
      <c r="Q71" s="18"/>
      <c r="R71" s="88">
        <f t="shared" si="16"/>
        <v>29.4</v>
      </c>
      <c r="S71" s="102">
        <v>6.6E-07</v>
      </c>
    </row>
    <row r="72" spans="1:19" s="10" customFormat="1" ht="14.25" customHeight="1">
      <c r="A72" s="84"/>
      <c r="B72" s="190" t="s">
        <v>385</v>
      </c>
      <c r="C72" s="75"/>
      <c r="D72" s="20"/>
      <c r="E72" s="9">
        <f t="shared" si="13"/>
      </c>
      <c r="F72" s="21">
        <f t="shared" si="14"/>
      </c>
      <c r="G72" s="90">
        <f>IF(C72="","",IF(OR(C72="一般炭",C72="コークス"),O72,IF(VLOOKUP(C72,$V$7:$Y$39,4,FALSE)="液体燃料",L72,IF(VLOOKUP(C72,$V$7:$Y$39,4,FALSE)="気体燃料",M72,"-"))))</f>
      </c>
      <c r="H72" s="22">
        <f t="shared" si="15"/>
      </c>
      <c r="I72" s="24">
        <v>298</v>
      </c>
      <c r="J72" s="22">
        <f>IF(ISERROR(H72*I72),"",ROUND(H72*I72,1))</f>
      </c>
      <c r="L72" s="10">
        <v>1E-06</v>
      </c>
      <c r="M72" s="10">
        <v>1.4E-07</v>
      </c>
      <c r="O72" s="104">
        <v>6.6E-07</v>
      </c>
      <c r="P72" s="18"/>
      <c r="Q72" s="18"/>
      <c r="R72" s="88">
        <f t="shared" si="16"/>
      </c>
      <c r="S72" s="102">
        <f>IF(C72="","",IF(OR(C72="一般炭",C72="コークス"),O72,IF(VLOOKUP(C72,$V$7:$Y$39,4,FALSE)="液体燃料",L72,IF(VLOOKUP(C72,$V$7:$Y$39,4,FALSE)="気体燃料",M72,"-"))))</f>
      </c>
    </row>
    <row r="73" spans="1:19" s="10" customFormat="1" ht="14.25" customHeight="1">
      <c r="A73" s="84"/>
      <c r="B73" s="191"/>
      <c r="C73" s="75"/>
      <c r="D73" s="20"/>
      <c r="E73" s="9">
        <f t="shared" si="13"/>
      </c>
      <c r="F73" s="21">
        <f t="shared" si="14"/>
      </c>
      <c r="G73" s="90">
        <f>IF(C73="","",IF(OR(C73="一般炭",C73="コークス"),O73,IF(VLOOKUP(C73,$V$7:$Y$39,4,FALSE)="液体燃料",L73,IF(VLOOKUP(C73,$V$7:$Y$39,4,FALSE)="気体燃料",M73,"-"))))</f>
      </c>
      <c r="H73" s="22">
        <f t="shared" si="15"/>
      </c>
      <c r="I73" s="24">
        <v>298</v>
      </c>
      <c r="J73" s="22">
        <f>IF(ISERROR(H73*I73),"",ROUND(H73*I73,1))</f>
      </c>
      <c r="L73" s="10">
        <v>1E-06</v>
      </c>
      <c r="M73" s="10">
        <v>1.4E-07</v>
      </c>
      <c r="O73" s="104">
        <v>6.6E-07</v>
      </c>
      <c r="P73" s="18"/>
      <c r="Q73" s="18"/>
      <c r="R73" s="88">
        <f t="shared" si="16"/>
      </c>
      <c r="S73" s="102">
        <f>IF(C73="","",IF(OR(C73="一般炭",C73="コークス"),O73,IF(VLOOKUP(C73,$V$7:$Y$39,4,FALSE)="液体燃料",L73,IF(VLOOKUP(C73,$V$7:$Y$39,4,FALSE)="気体燃料",M73,"-"))))</f>
      </c>
    </row>
    <row r="74" spans="1:19" s="10" customFormat="1" ht="14.25" customHeight="1">
      <c r="A74" s="84"/>
      <c r="B74" s="190" t="s">
        <v>386</v>
      </c>
      <c r="C74" s="75"/>
      <c r="D74" s="20"/>
      <c r="E74" s="9">
        <f t="shared" si="13"/>
      </c>
      <c r="F74" s="21">
        <f t="shared" si="14"/>
      </c>
      <c r="G74" s="90">
        <v>7.8E-08</v>
      </c>
      <c r="H74" s="22">
        <f t="shared" si="15"/>
        <v>0</v>
      </c>
      <c r="I74" s="24">
        <v>298</v>
      </c>
      <c r="J74" s="22">
        <f aca="true" t="shared" si="17" ref="J74:J136">IF(ISERROR(H74*I74),"",ROUND(H74*I74,1))</f>
        <v>0</v>
      </c>
      <c r="L74" s="10">
        <v>7.8E-08</v>
      </c>
      <c r="M74" s="10">
        <v>7.8E-08</v>
      </c>
      <c r="O74" s="18"/>
      <c r="P74" s="18"/>
      <c r="Q74" s="18"/>
      <c r="R74" s="88">
        <f t="shared" si="16"/>
      </c>
      <c r="S74" s="102">
        <v>7.8E-08</v>
      </c>
    </row>
    <row r="75" spans="1:19" s="10" customFormat="1" ht="14.25" customHeight="1">
      <c r="A75" s="84"/>
      <c r="B75" s="191"/>
      <c r="C75" s="75"/>
      <c r="D75" s="20"/>
      <c r="E75" s="9">
        <f t="shared" si="13"/>
      </c>
      <c r="F75" s="21">
        <f t="shared" si="14"/>
      </c>
      <c r="G75" s="90">
        <v>7.8E-08</v>
      </c>
      <c r="H75" s="22">
        <f t="shared" si="15"/>
        <v>0</v>
      </c>
      <c r="I75" s="24">
        <v>298</v>
      </c>
      <c r="J75" s="22">
        <f>IF(ISERROR(H75*I75),"",ROUND(H75*I75,1))</f>
        <v>0</v>
      </c>
      <c r="L75" s="10">
        <v>7.8E-08</v>
      </c>
      <c r="M75" s="10">
        <v>7.8E-08</v>
      </c>
      <c r="O75" s="18"/>
      <c r="P75" s="18"/>
      <c r="Q75" s="18"/>
      <c r="R75" s="88">
        <f t="shared" si="16"/>
      </c>
      <c r="S75" s="102">
        <v>7.8E-08</v>
      </c>
    </row>
    <row r="76" spans="1:19" s="10" customFormat="1" ht="14.25" customHeight="1">
      <c r="A76" s="84"/>
      <c r="B76" s="190" t="s">
        <v>234</v>
      </c>
      <c r="C76" s="75"/>
      <c r="D76" s="20"/>
      <c r="E76" s="9">
        <f t="shared" si="13"/>
      </c>
      <c r="F76" s="21">
        <f t="shared" si="14"/>
      </c>
      <c r="G76" s="90">
        <v>1.7E-06</v>
      </c>
      <c r="H76" s="22">
        <f t="shared" si="15"/>
        <v>0</v>
      </c>
      <c r="I76" s="24">
        <v>298</v>
      </c>
      <c r="J76" s="22">
        <f t="shared" si="17"/>
        <v>0</v>
      </c>
      <c r="L76" s="10">
        <v>1.7E-06</v>
      </c>
      <c r="M76" s="10">
        <v>1.7E-06</v>
      </c>
      <c r="O76" s="18"/>
      <c r="P76" s="18"/>
      <c r="Q76" s="18"/>
      <c r="R76" s="88">
        <f t="shared" si="16"/>
      </c>
      <c r="S76" s="102">
        <v>1.7E-06</v>
      </c>
    </row>
    <row r="77" spans="1:19" s="10" customFormat="1" ht="14.25" customHeight="1">
      <c r="A77" s="84"/>
      <c r="B77" s="191"/>
      <c r="C77" s="75"/>
      <c r="D77" s="20"/>
      <c r="E77" s="9">
        <f t="shared" si="13"/>
      </c>
      <c r="F77" s="21">
        <f t="shared" si="14"/>
      </c>
      <c r="G77" s="90">
        <v>1.7E-06</v>
      </c>
      <c r="H77" s="22">
        <f t="shared" si="15"/>
        <v>0</v>
      </c>
      <c r="I77" s="24">
        <v>298</v>
      </c>
      <c r="J77" s="22">
        <f>IF(ISERROR(H77*I77),"",ROUND(H77*I77,1))</f>
        <v>0</v>
      </c>
      <c r="L77" s="10">
        <v>1.7E-06</v>
      </c>
      <c r="M77" s="10">
        <v>1.7E-06</v>
      </c>
      <c r="O77" s="18"/>
      <c r="P77" s="18"/>
      <c r="Q77" s="18"/>
      <c r="R77" s="88">
        <f t="shared" si="16"/>
      </c>
      <c r="S77" s="102">
        <v>1.7E-06</v>
      </c>
    </row>
    <row r="78" spans="1:19" s="10" customFormat="1" ht="14.25" customHeight="1">
      <c r="A78" s="84"/>
      <c r="B78" s="190" t="s">
        <v>387</v>
      </c>
      <c r="C78" s="75"/>
      <c r="D78" s="20"/>
      <c r="E78" s="9">
        <f t="shared" si="13"/>
      </c>
      <c r="F78" s="21">
        <f t="shared" si="14"/>
      </c>
      <c r="G78" s="90">
        <v>6.2E-07</v>
      </c>
      <c r="H78" s="22">
        <f t="shared" si="15"/>
        <v>0</v>
      </c>
      <c r="I78" s="24">
        <v>298</v>
      </c>
      <c r="J78" s="22">
        <f t="shared" si="17"/>
        <v>0</v>
      </c>
      <c r="L78" s="10">
        <v>6.2E-07</v>
      </c>
      <c r="M78" s="10">
        <v>6.2E-07</v>
      </c>
      <c r="O78" s="18"/>
      <c r="P78" s="18"/>
      <c r="Q78" s="18"/>
      <c r="R78" s="88">
        <f t="shared" si="16"/>
      </c>
      <c r="S78" s="102">
        <v>6.2E-07</v>
      </c>
    </row>
    <row r="79" spans="1:19" s="10" customFormat="1" ht="14.25" customHeight="1">
      <c r="A79" s="84"/>
      <c r="B79" s="191"/>
      <c r="C79" s="75"/>
      <c r="D79" s="20"/>
      <c r="E79" s="9">
        <f t="shared" si="13"/>
      </c>
      <c r="F79" s="21">
        <f t="shared" si="14"/>
      </c>
      <c r="G79" s="90">
        <v>6.2E-07</v>
      </c>
      <c r="H79" s="22">
        <f t="shared" si="15"/>
        <v>0</v>
      </c>
      <c r="I79" s="24">
        <v>298</v>
      </c>
      <c r="J79" s="22">
        <f>IF(ISERROR(H79*I79),"",ROUND(H79*I79,1))</f>
        <v>0</v>
      </c>
      <c r="L79" s="10">
        <v>6.2E-07</v>
      </c>
      <c r="M79" s="10">
        <v>6.2E-07</v>
      </c>
      <c r="O79" s="18"/>
      <c r="P79" s="18"/>
      <c r="Q79" s="18"/>
      <c r="R79" s="88">
        <f t="shared" si="16"/>
      </c>
      <c r="S79" s="102">
        <v>6.2E-07</v>
      </c>
    </row>
    <row r="80" spans="1:19" s="10" customFormat="1" ht="14.25" customHeight="1">
      <c r="A80" s="84"/>
      <c r="B80" s="190" t="s">
        <v>235</v>
      </c>
      <c r="C80" s="75"/>
      <c r="D80" s="20"/>
      <c r="E80" s="9">
        <f t="shared" si="13"/>
      </c>
      <c r="F80" s="21">
        <f t="shared" si="14"/>
      </c>
      <c r="G80" s="90">
        <v>6.2E-07</v>
      </c>
      <c r="H80" s="22">
        <f t="shared" si="15"/>
        <v>0</v>
      </c>
      <c r="I80" s="24">
        <v>298</v>
      </c>
      <c r="J80" s="22">
        <f t="shared" si="17"/>
        <v>0</v>
      </c>
      <c r="L80" s="10">
        <v>6.2E-07</v>
      </c>
      <c r="M80" s="10">
        <v>6.2E-07</v>
      </c>
      <c r="O80" s="18"/>
      <c r="P80" s="18"/>
      <c r="Q80" s="18"/>
      <c r="R80" s="88">
        <f t="shared" si="16"/>
      </c>
      <c r="S80" s="102">
        <v>6.2E-07</v>
      </c>
    </row>
    <row r="81" spans="1:19" s="10" customFormat="1" ht="14.25" customHeight="1">
      <c r="A81" s="84"/>
      <c r="B81" s="191"/>
      <c r="C81" s="75"/>
      <c r="D81" s="20"/>
      <c r="E81" s="9">
        <f t="shared" si="13"/>
      </c>
      <c r="F81" s="21">
        <f t="shared" si="14"/>
      </c>
      <c r="G81" s="90">
        <v>6.2E-07</v>
      </c>
      <c r="H81" s="22">
        <f t="shared" si="15"/>
        <v>0</v>
      </c>
      <c r="I81" s="24">
        <v>298</v>
      </c>
      <c r="J81" s="22">
        <f>IF(ISERROR(H81*I81),"",ROUND(H81*I81,1))</f>
        <v>0</v>
      </c>
      <c r="L81" s="10">
        <v>6.2E-07</v>
      </c>
      <c r="M81" s="10">
        <v>6.2E-07</v>
      </c>
      <c r="O81" s="18"/>
      <c r="P81" s="18"/>
      <c r="Q81" s="18"/>
      <c r="R81" s="88">
        <f t="shared" si="16"/>
      </c>
      <c r="S81" s="102">
        <v>6.2E-07</v>
      </c>
    </row>
    <row r="82" spans="1:19" s="10" customFormat="1" ht="14.25" customHeight="1">
      <c r="A82" s="84"/>
      <c r="B82" s="185" t="s">
        <v>168</v>
      </c>
      <c r="C82" s="13" t="s">
        <v>169</v>
      </c>
      <c r="D82" s="20"/>
      <c r="E82" s="9" t="str">
        <f t="shared" si="13"/>
        <v>kg</v>
      </c>
      <c r="F82" s="21">
        <f t="shared" si="14"/>
        <v>25.7</v>
      </c>
      <c r="G82" s="90">
        <v>1.3E-06</v>
      </c>
      <c r="H82" s="22">
        <f t="shared" si="15"/>
        <v>0</v>
      </c>
      <c r="I82" s="24">
        <v>298</v>
      </c>
      <c r="J82" s="22">
        <f t="shared" si="17"/>
        <v>0</v>
      </c>
      <c r="K82" s="10">
        <v>1.3E-06</v>
      </c>
      <c r="O82" s="18"/>
      <c r="P82" s="18"/>
      <c r="Q82" s="18"/>
      <c r="R82" s="88">
        <f t="shared" si="16"/>
        <v>25.7</v>
      </c>
      <c r="S82" s="102">
        <v>1.3E-06</v>
      </c>
    </row>
    <row r="83" spans="1:19" s="10" customFormat="1" ht="14.25" customHeight="1">
      <c r="A83" s="84"/>
      <c r="B83" s="189"/>
      <c r="C83" s="13" t="s">
        <v>500</v>
      </c>
      <c r="D83" s="20"/>
      <c r="E83" s="9" t="str">
        <f t="shared" si="13"/>
        <v>kg</v>
      </c>
      <c r="F83" s="21">
        <f t="shared" si="14"/>
        <v>23.9</v>
      </c>
      <c r="G83" s="90">
        <v>1.3E-06</v>
      </c>
      <c r="H83" s="22">
        <f t="shared" si="15"/>
        <v>0</v>
      </c>
      <c r="I83" s="24">
        <v>298</v>
      </c>
      <c r="J83" s="22">
        <f t="shared" si="17"/>
        <v>0</v>
      </c>
      <c r="K83" s="10">
        <v>1.3E-06</v>
      </c>
      <c r="O83" s="18"/>
      <c r="P83" s="18"/>
      <c r="Q83" s="18"/>
      <c r="R83" s="88">
        <f t="shared" si="16"/>
        <v>23.9</v>
      </c>
      <c r="S83" s="102">
        <v>1.3E-06</v>
      </c>
    </row>
    <row r="84" spans="1:19" s="10" customFormat="1" ht="14.25" customHeight="1">
      <c r="A84" s="84"/>
      <c r="B84" s="189"/>
      <c r="C84" s="13" t="s">
        <v>170</v>
      </c>
      <c r="D84" s="20"/>
      <c r="E84" s="9" t="str">
        <f t="shared" si="13"/>
        <v>㍑</v>
      </c>
      <c r="F84" s="21">
        <f t="shared" si="14"/>
        <v>36.7</v>
      </c>
      <c r="G84" s="90">
        <v>5.7E-07</v>
      </c>
      <c r="H84" s="22">
        <f t="shared" si="15"/>
        <v>0</v>
      </c>
      <c r="I84" s="24">
        <v>298</v>
      </c>
      <c r="J84" s="22">
        <f t="shared" si="17"/>
        <v>0</v>
      </c>
      <c r="L84" s="10">
        <v>5.7E-07</v>
      </c>
      <c r="O84" s="18"/>
      <c r="P84" s="18"/>
      <c r="Q84" s="18"/>
      <c r="R84" s="88">
        <f t="shared" si="16"/>
        <v>36.7</v>
      </c>
      <c r="S84" s="102">
        <v>5.7E-07</v>
      </c>
    </row>
    <row r="85" spans="1:19" s="10" customFormat="1" ht="14.25" customHeight="1">
      <c r="A85" s="84"/>
      <c r="B85" s="189"/>
      <c r="C85" s="13" t="s">
        <v>476</v>
      </c>
      <c r="D85" s="20"/>
      <c r="E85" s="9" t="str">
        <f t="shared" si="13"/>
        <v>kg</v>
      </c>
      <c r="F85" s="21">
        <f t="shared" si="14"/>
        <v>50.8</v>
      </c>
      <c r="G85" s="90">
        <v>9E-08</v>
      </c>
      <c r="H85" s="22">
        <f t="shared" si="15"/>
        <v>0</v>
      </c>
      <c r="I85" s="24">
        <v>298</v>
      </c>
      <c r="J85" s="22">
        <f t="shared" si="17"/>
        <v>0</v>
      </c>
      <c r="M85" s="10">
        <v>9E-08</v>
      </c>
      <c r="O85" s="18"/>
      <c r="P85" s="18"/>
      <c r="Q85" s="18"/>
      <c r="R85" s="88">
        <f t="shared" si="16"/>
        <v>50.8</v>
      </c>
      <c r="S85" s="102">
        <v>9E-08</v>
      </c>
    </row>
    <row r="86" spans="1:19" s="10" customFormat="1" ht="14.25" customHeight="1">
      <c r="A86" s="84"/>
      <c r="B86" s="186"/>
      <c r="C86" s="13" t="s">
        <v>137</v>
      </c>
      <c r="D86" s="20"/>
      <c r="E86" s="9" t="str">
        <f t="shared" si="13"/>
        <v>Nm3</v>
      </c>
      <c r="F86" s="21">
        <f t="shared" si="14"/>
        <v>45</v>
      </c>
      <c r="G86" s="90">
        <v>9E-08</v>
      </c>
      <c r="H86" s="22">
        <f t="shared" si="15"/>
        <v>0</v>
      </c>
      <c r="I86" s="24">
        <v>298</v>
      </c>
      <c r="J86" s="22">
        <f t="shared" si="17"/>
        <v>0</v>
      </c>
      <c r="M86" s="10">
        <v>9E-08</v>
      </c>
      <c r="O86" s="18"/>
      <c r="P86" s="18"/>
      <c r="Q86" s="18"/>
      <c r="R86" s="88">
        <f t="shared" si="16"/>
        <v>45</v>
      </c>
      <c r="S86" s="102">
        <v>9E-08</v>
      </c>
    </row>
    <row r="87" spans="1:19" s="10" customFormat="1" ht="14.25" customHeight="1">
      <c r="A87" s="187" t="s">
        <v>236</v>
      </c>
      <c r="B87" s="12" t="s">
        <v>524</v>
      </c>
      <c r="C87" s="13" t="s">
        <v>179</v>
      </c>
      <c r="D87" s="20"/>
      <c r="E87" s="9" t="s">
        <v>490</v>
      </c>
      <c r="F87" s="21"/>
      <c r="G87" s="90">
        <v>280</v>
      </c>
      <c r="H87" s="22">
        <f aca="true" t="shared" si="18" ref="H87:H118">IF(ISERROR(D87*G87),"",ROUND(D87*G87,1))</f>
        <v>0</v>
      </c>
      <c r="I87" s="24">
        <v>298</v>
      </c>
      <c r="J87" s="22">
        <f t="shared" si="17"/>
        <v>0</v>
      </c>
      <c r="O87" s="18"/>
      <c r="P87" s="18"/>
      <c r="Q87" s="18"/>
      <c r="R87" s="108" t="s">
        <v>379</v>
      </c>
      <c r="S87" s="102">
        <v>280</v>
      </c>
    </row>
    <row r="88" spans="1:19" s="10" customFormat="1" ht="14.25" customHeight="1">
      <c r="A88" s="192"/>
      <c r="B88" s="12" t="s">
        <v>525</v>
      </c>
      <c r="C88" s="13" t="s">
        <v>179</v>
      </c>
      <c r="D88" s="20"/>
      <c r="E88" s="9" t="s">
        <v>490</v>
      </c>
      <c r="F88" s="21"/>
      <c r="G88" s="90">
        <v>3.2</v>
      </c>
      <c r="H88" s="22">
        <f t="shared" si="18"/>
        <v>0</v>
      </c>
      <c r="I88" s="24">
        <v>298</v>
      </c>
      <c r="J88" s="22">
        <f t="shared" si="17"/>
        <v>0</v>
      </c>
      <c r="O88" s="18"/>
      <c r="P88" s="18"/>
      <c r="Q88" s="18"/>
      <c r="R88" s="108" t="s">
        <v>379</v>
      </c>
      <c r="S88" s="102">
        <v>3.2</v>
      </c>
    </row>
    <row r="89" spans="1:19" s="10" customFormat="1" ht="14.25" customHeight="1">
      <c r="A89" s="81" t="s">
        <v>238</v>
      </c>
      <c r="B89" s="12"/>
      <c r="C89" s="13" t="s">
        <v>239</v>
      </c>
      <c r="D89" s="20"/>
      <c r="E89" s="9" t="s">
        <v>388</v>
      </c>
      <c r="F89" s="21"/>
      <c r="G89" s="90">
        <v>1000</v>
      </c>
      <c r="H89" s="22">
        <f t="shared" si="18"/>
        <v>0</v>
      </c>
      <c r="I89" s="24">
        <v>298</v>
      </c>
      <c r="J89" s="22">
        <f>IF(ISERROR(H89*I89),"",ROUND(H89*I89,1))</f>
        <v>0</v>
      </c>
      <c r="O89" s="18"/>
      <c r="P89" s="18"/>
      <c r="Q89" s="18"/>
      <c r="R89" s="108" t="s">
        <v>548</v>
      </c>
      <c r="S89" s="102">
        <v>1000</v>
      </c>
    </row>
    <row r="90" spans="1:19" s="10" customFormat="1" ht="28.5" customHeight="1">
      <c r="A90" s="93" t="s">
        <v>181</v>
      </c>
      <c r="B90" s="12" t="s">
        <v>461</v>
      </c>
      <c r="C90" s="13" t="s">
        <v>241</v>
      </c>
      <c r="D90" s="20"/>
      <c r="E90" s="9" t="s">
        <v>389</v>
      </c>
      <c r="F90" s="21"/>
      <c r="G90" s="90">
        <v>4.3</v>
      </c>
      <c r="H90" s="22">
        <f t="shared" si="18"/>
        <v>0</v>
      </c>
      <c r="I90" s="24">
        <v>298</v>
      </c>
      <c r="J90" s="22">
        <f>IF(ISERROR(H90*I90),"",ROUND(H90*I90,1))</f>
        <v>0</v>
      </c>
      <c r="O90" s="18"/>
      <c r="P90" s="18"/>
      <c r="Q90" s="18"/>
      <c r="R90" s="108" t="s">
        <v>548</v>
      </c>
      <c r="S90" s="102">
        <v>4.3</v>
      </c>
    </row>
    <row r="91" spans="1:19" s="10" customFormat="1" ht="14.25" customHeight="1">
      <c r="A91" s="81" t="s">
        <v>183</v>
      </c>
      <c r="B91" s="109" t="s">
        <v>518</v>
      </c>
      <c r="C91" s="13" t="s">
        <v>184</v>
      </c>
      <c r="D91" s="20"/>
      <c r="E91" s="9" t="s">
        <v>519</v>
      </c>
      <c r="F91" s="21"/>
      <c r="G91" s="90">
        <v>0.00016</v>
      </c>
      <c r="H91" s="22">
        <f t="shared" si="18"/>
        <v>0</v>
      </c>
      <c r="I91" s="24">
        <v>298</v>
      </c>
      <c r="J91" s="22">
        <f t="shared" si="17"/>
        <v>0</v>
      </c>
      <c r="O91" s="18"/>
      <c r="P91" s="18"/>
      <c r="Q91" s="18"/>
      <c r="R91" s="108" t="s">
        <v>390</v>
      </c>
      <c r="S91" s="102">
        <v>0.00016</v>
      </c>
    </row>
    <row r="92" spans="1:19" s="10" customFormat="1" ht="14.25" customHeight="1">
      <c r="A92" s="85"/>
      <c r="B92" s="110" t="s">
        <v>185</v>
      </c>
      <c r="C92" s="13" t="s">
        <v>186</v>
      </c>
      <c r="D92" s="20"/>
      <c r="E92" s="9" t="s">
        <v>391</v>
      </c>
      <c r="F92" s="21"/>
      <c r="G92" s="90">
        <v>0.0045000000000000005</v>
      </c>
      <c r="H92" s="22">
        <f t="shared" si="18"/>
        <v>0</v>
      </c>
      <c r="I92" s="24">
        <v>298</v>
      </c>
      <c r="J92" s="22">
        <f t="shared" si="17"/>
        <v>0</v>
      </c>
      <c r="O92" s="18"/>
      <c r="P92" s="18"/>
      <c r="Q92" s="18"/>
      <c r="R92" s="108" t="s">
        <v>392</v>
      </c>
      <c r="S92" s="102">
        <v>0.0045000000000000005</v>
      </c>
    </row>
    <row r="93" spans="1:19" s="10" customFormat="1" ht="14.25" customHeight="1">
      <c r="A93" s="85"/>
      <c r="B93" s="110" t="s">
        <v>187</v>
      </c>
      <c r="C93" s="13" t="s">
        <v>186</v>
      </c>
      <c r="D93" s="20"/>
      <c r="E93" s="9" t="s">
        <v>393</v>
      </c>
      <c r="F93" s="21"/>
      <c r="G93" s="90">
        <v>0.0045000000000000005</v>
      </c>
      <c r="H93" s="22">
        <f t="shared" si="18"/>
        <v>0</v>
      </c>
      <c r="I93" s="24">
        <v>298</v>
      </c>
      <c r="J93" s="22">
        <f t="shared" si="17"/>
        <v>0</v>
      </c>
      <c r="O93" s="18"/>
      <c r="P93" s="18"/>
      <c r="Q93" s="18"/>
      <c r="R93" s="108" t="s">
        <v>394</v>
      </c>
      <c r="S93" s="102">
        <v>0.0045000000000000005</v>
      </c>
    </row>
    <row r="94" spans="1:19" s="10" customFormat="1" ht="14.25" customHeight="1">
      <c r="A94" s="85"/>
      <c r="B94" s="110" t="s">
        <v>188</v>
      </c>
      <c r="C94" s="13" t="s">
        <v>186</v>
      </c>
      <c r="D94" s="20"/>
      <c r="E94" s="9" t="s">
        <v>391</v>
      </c>
      <c r="F94" s="21"/>
      <c r="G94" s="90">
        <v>2.9</v>
      </c>
      <c r="H94" s="22">
        <f t="shared" si="18"/>
        <v>0</v>
      </c>
      <c r="I94" s="24">
        <v>298</v>
      </c>
      <c r="J94" s="22">
        <f t="shared" si="17"/>
        <v>0</v>
      </c>
      <c r="O94" s="18"/>
      <c r="P94" s="18"/>
      <c r="Q94" s="18"/>
      <c r="R94" s="108" t="s">
        <v>548</v>
      </c>
      <c r="S94" s="102">
        <v>2.9</v>
      </c>
    </row>
    <row r="95" spans="1:19" s="10" customFormat="1" ht="14.25" customHeight="1">
      <c r="A95" s="85"/>
      <c r="B95" s="110" t="s">
        <v>189</v>
      </c>
      <c r="C95" s="13" t="s">
        <v>186</v>
      </c>
      <c r="D95" s="20"/>
      <c r="E95" s="9" t="s">
        <v>391</v>
      </c>
      <c r="F95" s="21"/>
      <c r="G95" s="90">
        <v>0.0045000000000000005</v>
      </c>
      <c r="H95" s="22">
        <f t="shared" si="18"/>
        <v>0</v>
      </c>
      <c r="I95" s="24">
        <v>298</v>
      </c>
      <c r="J95" s="22">
        <f t="shared" si="17"/>
        <v>0</v>
      </c>
      <c r="O95" s="18"/>
      <c r="P95" s="18"/>
      <c r="Q95" s="18"/>
      <c r="R95" s="108" t="s">
        <v>395</v>
      </c>
      <c r="S95" s="102">
        <v>0.0045000000000000005</v>
      </c>
    </row>
    <row r="96" spans="1:19" s="10" customFormat="1" ht="14.25" customHeight="1">
      <c r="A96" s="85"/>
      <c r="B96" s="110" t="s">
        <v>190</v>
      </c>
      <c r="C96" s="13" t="s">
        <v>186</v>
      </c>
      <c r="D96" s="20"/>
      <c r="E96" s="9" t="s">
        <v>391</v>
      </c>
      <c r="F96" s="21"/>
      <c r="G96" s="90">
        <v>2.4</v>
      </c>
      <c r="H96" s="22">
        <f t="shared" si="18"/>
        <v>0</v>
      </c>
      <c r="I96" s="24">
        <v>298</v>
      </c>
      <c r="J96" s="22">
        <f t="shared" si="17"/>
        <v>0</v>
      </c>
      <c r="O96" s="18"/>
      <c r="P96" s="18"/>
      <c r="Q96" s="18"/>
      <c r="R96" s="108" t="s">
        <v>548</v>
      </c>
      <c r="S96" s="102">
        <v>2.4</v>
      </c>
    </row>
    <row r="97" spans="1:19" s="10" customFormat="1" ht="14.25" customHeight="1">
      <c r="A97" s="85"/>
      <c r="B97" s="110" t="s">
        <v>191</v>
      </c>
      <c r="C97" s="13" t="s">
        <v>186</v>
      </c>
      <c r="D97" s="20"/>
      <c r="E97" s="9" t="s">
        <v>391</v>
      </c>
      <c r="F97" s="21"/>
      <c r="G97" s="90">
        <v>0.0045000000000000005</v>
      </c>
      <c r="H97" s="22">
        <f t="shared" si="18"/>
        <v>0</v>
      </c>
      <c r="I97" s="24">
        <v>298</v>
      </c>
      <c r="J97" s="22">
        <f t="shared" si="17"/>
        <v>0</v>
      </c>
      <c r="O97" s="18"/>
      <c r="P97" s="18"/>
      <c r="Q97" s="18"/>
      <c r="R97" s="108" t="s">
        <v>396</v>
      </c>
      <c r="S97" s="102">
        <v>0.0045000000000000005</v>
      </c>
    </row>
    <row r="98" spans="1:19" s="10" customFormat="1" ht="14.25" customHeight="1">
      <c r="A98" s="85"/>
      <c r="B98" s="110" t="s">
        <v>192</v>
      </c>
      <c r="C98" s="13" t="s">
        <v>193</v>
      </c>
      <c r="D98" s="20"/>
      <c r="E98" s="9" t="s">
        <v>194</v>
      </c>
      <c r="F98" s="21"/>
      <c r="G98" s="90">
        <v>0.039</v>
      </c>
      <c r="H98" s="22">
        <f t="shared" si="18"/>
        <v>0</v>
      </c>
      <c r="I98" s="24">
        <v>298</v>
      </c>
      <c r="J98" s="22">
        <f t="shared" si="17"/>
        <v>0</v>
      </c>
      <c r="O98" s="18"/>
      <c r="P98" s="18"/>
      <c r="Q98" s="18"/>
      <c r="R98" s="108" t="s">
        <v>397</v>
      </c>
      <c r="S98" s="102">
        <v>0.039</v>
      </c>
    </row>
    <row r="99" spans="1:19" s="10" customFormat="1" ht="14.25" customHeight="1">
      <c r="A99" s="85"/>
      <c r="B99" s="110" t="s">
        <v>196</v>
      </c>
      <c r="C99" s="13" t="s">
        <v>193</v>
      </c>
      <c r="D99" s="20"/>
      <c r="E99" s="9" t="s">
        <v>194</v>
      </c>
      <c r="F99" s="21"/>
      <c r="G99" s="90">
        <v>0.02</v>
      </c>
      <c r="H99" s="22">
        <f t="shared" si="18"/>
        <v>0</v>
      </c>
      <c r="I99" s="24">
        <v>298</v>
      </c>
      <c r="J99" s="22">
        <f t="shared" si="17"/>
        <v>0</v>
      </c>
      <c r="O99" s="18"/>
      <c r="P99" s="18"/>
      <c r="Q99" s="18"/>
      <c r="R99" s="108" t="s">
        <v>176</v>
      </c>
      <c r="S99" s="102">
        <v>0.02</v>
      </c>
    </row>
    <row r="100" spans="1:19" s="10" customFormat="1" ht="14.25" customHeight="1">
      <c r="A100" s="85"/>
      <c r="B100" s="110" t="s">
        <v>197</v>
      </c>
      <c r="C100" s="13" t="s">
        <v>193</v>
      </c>
      <c r="D100" s="20"/>
      <c r="E100" s="9" t="s">
        <v>194</v>
      </c>
      <c r="F100" s="21"/>
      <c r="G100" s="90">
        <v>0.026</v>
      </c>
      <c r="H100" s="22">
        <f t="shared" si="18"/>
        <v>0</v>
      </c>
      <c r="I100" s="24">
        <v>298</v>
      </c>
      <c r="J100" s="22">
        <f t="shared" si="17"/>
        <v>0</v>
      </c>
      <c r="O100" s="18"/>
      <c r="P100" s="18"/>
      <c r="Q100" s="18"/>
      <c r="R100" s="108" t="s">
        <v>397</v>
      </c>
      <c r="S100" s="102">
        <v>0.026</v>
      </c>
    </row>
    <row r="101" spans="1:19" s="10" customFormat="1" ht="14.25" customHeight="1">
      <c r="A101" s="96"/>
      <c r="B101" s="110" t="s">
        <v>198</v>
      </c>
      <c r="C101" s="13" t="s">
        <v>193</v>
      </c>
      <c r="D101" s="20"/>
      <c r="E101" s="9" t="s">
        <v>194</v>
      </c>
      <c r="F101" s="21"/>
      <c r="G101" s="90">
        <v>0.02</v>
      </c>
      <c r="H101" s="22">
        <f t="shared" si="18"/>
        <v>0</v>
      </c>
      <c r="I101" s="24">
        <v>298</v>
      </c>
      <c r="J101" s="22">
        <f t="shared" si="17"/>
        <v>0</v>
      </c>
      <c r="O101" s="18"/>
      <c r="P101" s="18"/>
      <c r="Q101" s="18"/>
      <c r="R101" s="108" t="s">
        <v>176</v>
      </c>
      <c r="S101" s="102">
        <v>0.02</v>
      </c>
    </row>
    <row r="102" spans="1:19" s="10" customFormat="1" ht="15" customHeight="1">
      <c r="A102" s="81" t="s">
        <v>547</v>
      </c>
      <c r="B102" s="109" t="s">
        <v>520</v>
      </c>
      <c r="C102" s="9" t="s">
        <v>199</v>
      </c>
      <c r="D102" s="20"/>
      <c r="E102" s="9" t="s">
        <v>490</v>
      </c>
      <c r="F102" s="21"/>
      <c r="G102" s="90">
        <v>0.0567</v>
      </c>
      <c r="H102" s="22">
        <f t="shared" si="18"/>
        <v>0</v>
      </c>
      <c r="I102" s="24">
        <v>298</v>
      </c>
      <c r="J102" s="22">
        <f t="shared" si="17"/>
        <v>0</v>
      </c>
      <c r="O102" s="18"/>
      <c r="P102" s="18"/>
      <c r="Q102" s="18"/>
      <c r="R102" s="108" t="s">
        <v>398</v>
      </c>
      <c r="S102" s="102">
        <v>0.0567</v>
      </c>
    </row>
    <row r="103" spans="1:19" s="10" customFormat="1" ht="15" customHeight="1">
      <c r="A103" s="84"/>
      <c r="B103" s="109" t="s">
        <v>521</v>
      </c>
      <c r="C103" s="9" t="s">
        <v>199</v>
      </c>
      <c r="D103" s="20"/>
      <c r="E103" s="9" t="s">
        <v>490</v>
      </c>
      <c r="F103" s="21"/>
      <c r="G103" s="90">
        <v>0.0539</v>
      </c>
      <c r="H103" s="22">
        <f t="shared" si="18"/>
        <v>0</v>
      </c>
      <c r="I103" s="24">
        <v>298</v>
      </c>
      <c r="J103" s="22">
        <f t="shared" si="17"/>
        <v>0</v>
      </c>
      <c r="O103" s="18"/>
      <c r="P103" s="18"/>
      <c r="Q103" s="18"/>
      <c r="R103" s="108" t="s">
        <v>398</v>
      </c>
      <c r="S103" s="102">
        <v>0.0539</v>
      </c>
    </row>
    <row r="104" spans="1:19" s="10" customFormat="1" ht="15" customHeight="1">
      <c r="A104" s="99"/>
      <c r="B104" s="109" t="s">
        <v>522</v>
      </c>
      <c r="C104" s="9" t="s">
        <v>199</v>
      </c>
      <c r="D104" s="20"/>
      <c r="E104" s="9" t="s">
        <v>490</v>
      </c>
      <c r="F104" s="21"/>
      <c r="G104" s="90">
        <v>0.07239999999999999</v>
      </c>
      <c r="H104" s="22">
        <f t="shared" si="18"/>
        <v>0</v>
      </c>
      <c r="I104" s="24">
        <v>298</v>
      </c>
      <c r="J104" s="22">
        <f t="shared" si="17"/>
        <v>0</v>
      </c>
      <c r="O104" s="18"/>
      <c r="P104" s="18"/>
      <c r="Q104" s="18"/>
      <c r="R104" s="108" t="s">
        <v>398</v>
      </c>
      <c r="S104" s="102">
        <v>0.07239999999999999</v>
      </c>
    </row>
    <row r="105" spans="1:19" s="10" customFormat="1" ht="30" customHeight="1">
      <c r="A105" s="187" t="s">
        <v>244</v>
      </c>
      <c r="B105" s="111" t="s">
        <v>245</v>
      </c>
      <c r="C105" s="9" t="s">
        <v>103</v>
      </c>
      <c r="D105" s="20"/>
      <c r="E105" s="9" t="s">
        <v>490</v>
      </c>
      <c r="F105" s="21"/>
      <c r="G105" s="90">
        <v>1.1</v>
      </c>
      <c r="H105" s="22">
        <f t="shared" si="18"/>
        <v>0</v>
      </c>
      <c r="I105" s="24">
        <v>298</v>
      </c>
      <c r="J105" s="22">
        <f t="shared" si="17"/>
        <v>0</v>
      </c>
      <c r="O105" s="18"/>
      <c r="P105" s="18"/>
      <c r="Q105" s="18"/>
      <c r="R105" s="108" t="s">
        <v>174</v>
      </c>
      <c r="S105" s="102">
        <v>1.1</v>
      </c>
    </row>
    <row r="106" spans="1:19" s="10" customFormat="1" ht="30" customHeight="1">
      <c r="A106" s="188"/>
      <c r="B106" s="111" t="s">
        <v>246</v>
      </c>
      <c r="C106" s="9" t="s">
        <v>103</v>
      </c>
      <c r="D106" s="20"/>
      <c r="E106" s="9" t="s">
        <v>490</v>
      </c>
      <c r="F106" s="21"/>
      <c r="G106" s="90">
        <v>1.6</v>
      </c>
      <c r="H106" s="22">
        <f t="shared" si="18"/>
        <v>0</v>
      </c>
      <c r="I106" s="24">
        <v>298</v>
      </c>
      <c r="J106" s="22">
        <f t="shared" si="17"/>
        <v>0</v>
      </c>
      <c r="O106" s="18"/>
      <c r="P106" s="18"/>
      <c r="Q106" s="18"/>
      <c r="R106" s="108" t="s">
        <v>174</v>
      </c>
      <c r="S106" s="102">
        <v>1.6</v>
      </c>
    </row>
    <row r="107" spans="1:19" s="10" customFormat="1" ht="30" customHeight="1">
      <c r="A107" s="188"/>
      <c r="B107" s="111" t="s">
        <v>247</v>
      </c>
      <c r="C107" s="9" t="s">
        <v>103</v>
      </c>
      <c r="D107" s="20"/>
      <c r="E107" s="9" t="s">
        <v>490</v>
      </c>
      <c r="F107" s="21"/>
      <c r="G107" s="90">
        <v>0.012</v>
      </c>
      <c r="H107" s="22">
        <f t="shared" si="18"/>
        <v>0</v>
      </c>
      <c r="I107" s="24">
        <v>298</v>
      </c>
      <c r="J107" s="22">
        <f t="shared" si="17"/>
        <v>0</v>
      </c>
      <c r="O107" s="18"/>
      <c r="P107" s="18"/>
      <c r="Q107" s="18"/>
      <c r="R107" s="108" t="s">
        <v>160</v>
      </c>
      <c r="S107" s="102">
        <v>0.012</v>
      </c>
    </row>
    <row r="108" spans="1:19" s="10" customFormat="1" ht="30" customHeight="1">
      <c r="A108" s="188"/>
      <c r="B108" s="111" t="s">
        <v>248</v>
      </c>
      <c r="C108" s="9" t="s">
        <v>103</v>
      </c>
      <c r="D108" s="20"/>
      <c r="E108" s="9" t="s">
        <v>490</v>
      </c>
      <c r="F108" s="21"/>
      <c r="G108" s="90">
        <v>0.017</v>
      </c>
      <c r="H108" s="22">
        <f t="shared" si="18"/>
        <v>0</v>
      </c>
      <c r="I108" s="24">
        <v>298</v>
      </c>
      <c r="J108" s="22">
        <f t="shared" si="17"/>
        <v>0</v>
      </c>
      <c r="O108" s="18"/>
      <c r="P108" s="18"/>
      <c r="Q108" s="18"/>
      <c r="R108" s="108" t="s">
        <v>160</v>
      </c>
      <c r="S108" s="102">
        <v>0.017</v>
      </c>
    </row>
    <row r="109" spans="1:19" s="10" customFormat="1" ht="30" customHeight="1">
      <c r="A109" s="188"/>
      <c r="B109" s="111" t="s">
        <v>249</v>
      </c>
      <c r="C109" s="9" t="s">
        <v>103</v>
      </c>
      <c r="D109" s="20"/>
      <c r="E109" s="9" t="s">
        <v>490</v>
      </c>
      <c r="F109" s="21"/>
      <c r="G109" s="90">
        <v>0.046</v>
      </c>
      <c r="H109" s="22">
        <f t="shared" si="18"/>
        <v>0</v>
      </c>
      <c r="I109" s="24">
        <v>298</v>
      </c>
      <c r="J109" s="22">
        <f t="shared" si="17"/>
        <v>0</v>
      </c>
      <c r="O109" s="18"/>
      <c r="P109" s="18"/>
      <c r="Q109" s="18"/>
      <c r="R109" s="108" t="s">
        <v>160</v>
      </c>
      <c r="S109" s="102">
        <v>0.046</v>
      </c>
    </row>
    <row r="110" spans="1:19" s="10" customFormat="1" ht="30" customHeight="1">
      <c r="A110" s="188"/>
      <c r="B110" s="111" t="s">
        <v>250</v>
      </c>
      <c r="C110" s="9" t="s">
        <v>103</v>
      </c>
      <c r="D110" s="20"/>
      <c r="E110" s="9" t="s">
        <v>490</v>
      </c>
      <c r="F110" s="21"/>
      <c r="G110" s="90">
        <v>0.014</v>
      </c>
      <c r="H110" s="22">
        <f t="shared" si="18"/>
        <v>0</v>
      </c>
      <c r="I110" s="24">
        <v>298</v>
      </c>
      <c r="J110" s="22">
        <f t="shared" si="17"/>
        <v>0</v>
      </c>
      <c r="O110" s="18"/>
      <c r="P110" s="18"/>
      <c r="Q110" s="18"/>
      <c r="R110" s="108" t="s">
        <v>160</v>
      </c>
      <c r="S110" s="102">
        <v>0.014</v>
      </c>
    </row>
    <row r="111" spans="1:19" s="10" customFormat="1" ht="30" customHeight="1">
      <c r="A111" s="188"/>
      <c r="B111" s="111" t="s">
        <v>251</v>
      </c>
      <c r="C111" s="9" t="s">
        <v>103</v>
      </c>
      <c r="D111" s="20"/>
      <c r="E111" s="9" t="s">
        <v>490</v>
      </c>
      <c r="F111" s="21"/>
      <c r="G111" s="90">
        <v>0.019</v>
      </c>
      <c r="H111" s="22">
        <f t="shared" si="18"/>
        <v>0</v>
      </c>
      <c r="I111" s="24">
        <v>298</v>
      </c>
      <c r="J111" s="22">
        <f t="shared" si="17"/>
        <v>0</v>
      </c>
      <c r="O111" s="18"/>
      <c r="P111" s="18"/>
      <c r="Q111" s="18"/>
      <c r="R111" s="108" t="s">
        <v>160</v>
      </c>
      <c r="S111" s="102">
        <v>0.019</v>
      </c>
    </row>
    <row r="112" spans="1:19" s="10" customFormat="1" ht="30" customHeight="1">
      <c r="A112" s="188"/>
      <c r="B112" s="111" t="s">
        <v>252</v>
      </c>
      <c r="C112" s="9" t="s">
        <v>103</v>
      </c>
      <c r="D112" s="20"/>
      <c r="E112" s="9" t="s">
        <v>490</v>
      </c>
      <c r="F112" s="21"/>
      <c r="G112" s="90">
        <v>0.046</v>
      </c>
      <c r="H112" s="22">
        <f t="shared" si="18"/>
        <v>0</v>
      </c>
      <c r="I112" s="24">
        <v>298</v>
      </c>
      <c r="J112" s="22">
        <f t="shared" si="17"/>
        <v>0</v>
      </c>
      <c r="O112" s="18"/>
      <c r="P112" s="18"/>
      <c r="Q112" s="18"/>
      <c r="R112" s="108" t="s">
        <v>160</v>
      </c>
      <c r="S112" s="102">
        <v>0.046</v>
      </c>
    </row>
    <row r="113" spans="1:19" s="10" customFormat="1" ht="30" customHeight="1">
      <c r="A113" s="188"/>
      <c r="B113" s="111" t="s">
        <v>253</v>
      </c>
      <c r="C113" s="9" t="s">
        <v>103</v>
      </c>
      <c r="D113" s="20"/>
      <c r="E113" s="9" t="s">
        <v>490</v>
      </c>
      <c r="F113" s="21"/>
      <c r="G113" s="90">
        <v>0.014</v>
      </c>
      <c r="H113" s="22">
        <f t="shared" si="18"/>
        <v>0</v>
      </c>
      <c r="I113" s="24">
        <v>298</v>
      </c>
      <c r="J113" s="22">
        <f t="shared" si="17"/>
        <v>0</v>
      </c>
      <c r="O113" s="18"/>
      <c r="P113" s="18"/>
      <c r="Q113" s="18"/>
      <c r="R113" s="108" t="s">
        <v>160</v>
      </c>
      <c r="S113" s="102">
        <v>0.014</v>
      </c>
    </row>
    <row r="114" spans="1:19" s="10" customFormat="1" ht="30" customHeight="1">
      <c r="A114" s="192"/>
      <c r="B114" s="111" t="s">
        <v>254</v>
      </c>
      <c r="C114" s="9" t="s">
        <v>103</v>
      </c>
      <c r="D114" s="20"/>
      <c r="E114" s="9" t="s">
        <v>490</v>
      </c>
      <c r="F114" s="21"/>
      <c r="G114" s="90">
        <v>0.019</v>
      </c>
      <c r="H114" s="22">
        <f t="shared" si="18"/>
        <v>0</v>
      </c>
      <c r="I114" s="24">
        <v>298</v>
      </c>
      <c r="J114" s="22">
        <f t="shared" si="17"/>
        <v>0</v>
      </c>
      <c r="O114" s="18"/>
      <c r="P114" s="18"/>
      <c r="Q114" s="18"/>
      <c r="R114" s="108" t="s">
        <v>160</v>
      </c>
      <c r="S114" s="102">
        <v>0.019</v>
      </c>
    </row>
    <row r="115" spans="1:19" s="10" customFormat="1" ht="30" customHeight="1">
      <c r="A115" s="81" t="s">
        <v>255</v>
      </c>
      <c r="B115" s="111" t="s">
        <v>256</v>
      </c>
      <c r="C115" s="9" t="s">
        <v>257</v>
      </c>
      <c r="D115" s="20"/>
      <c r="E115" s="9" t="s">
        <v>490</v>
      </c>
      <c r="F115" s="21"/>
      <c r="G115" s="90">
        <v>1.51</v>
      </c>
      <c r="H115" s="22">
        <f t="shared" si="18"/>
        <v>0</v>
      </c>
      <c r="I115" s="24">
        <v>298</v>
      </c>
      <c r="J115" s="22">
        <f t="shared" si="17"/>
        <v>0</v>
      </c>
      <c r="O115" s="18"/>
      <c r="P115" s="18"/>
      <c r="Q115" s="18"/>
      <c r="R115" s="108" t="s">
        <v>158</v>
      </c>
      <c r="S115" s="102">
        <v>1.51</v>
      </c>
    </row>
    <row r="116" spans="1:19" s="10" customFormat="1" ht="30" customHeight="1">
      <c r="A116" s="84"/>
      <c r="B116" s="111" t="s">
        <v>258</v>
      </c>
      <c r="C116" s="9" t="s">
        <v>257</v>
      </c>
      <c r="D116" s="20"/>
      <c r="E116" s="9" t="s">
        <v>490</v>
      </c>
      <c r="F116" s="21"/>
      <c r="G116" s="90">
        <v>0.645</v>
      </c>
      <c r="H116" s="22">
        <f t="shared" si="18"/>
        <v>0</v>
      </c>
      <c r="I116" s="24">
        <v>298</v>
      </c>
      <c r="J116" s="22">
        <f t="shared" si="17"/>
        <v>0</v>
      </c>
      <c r="O116" s="18"/>
      <c r="P116" s="18"/>
      <c r="Q116" s="18"/>
      <c r="R116" s="108" t="s">
        <v>158</v>
      </c>
      <c r="S116" s="102">
        <v>0.645</v>
      </c>
    </row>
    <row r="117" spans="1:19" s="10" customFormat="1" ht="30" customHeight="1">
      <c r="A117" s="84"/>
      <c r="B117" s="111" t="s">
        <v>259</v>
      </c>
      <c r="C117" s="9" t="s">
        <v>257</v>
      </c>
      <c r="D117" s="20"/>
      <c r="E117" s="9" t="s">
        <v>490</v>
      </c>
      <c r="F117" s="21"/>
      <c r="G117" s="90">
        <v>0.882</v>
      </c>
      <c r="H117" s="22">
        <f t="shared" si="18"/>
        <v>0</v>
      </c>
      <c r="I117" s="24">
        <v>298</v>
      </c>
      <c r="J117" s="22">
        <f t="shared" si="17"/>
        <v>0</v>
      </c>
      <c r="O117" s="18"/>
      <c r="P117" s="18"/>
      <c r="Q117" s="18"/>
      <c r="R117" s="108" t="s">
        <v>363</v>
      </c>
      <c r="S117" s="102">
        <v>0.882</v>
      </c>
    </row>
    <row r="118" spans="1:19" s="10" customFormat="1" ht="15" customHeight="1">
      <c r="A118" s="84"/>
      <c r="B118" s="109" t="s">
        <v>260</v>
      </c>
      <c r="C118" s="9" t="s">
        <v>257</v>
      </c>
      <c r="D118" s="20"/>
      <c r="E118" s="9" t="s">
        <v>490</v>
      </c>
      <c r="F118" s="21"/>
      <c r="G118" s="90">
        <v>0.294</v>
      </c>
      <c r="H118" s="22">
        <f t="shared" si="18"/>
        <v>0</v>
      </c>
      <c r="I118" s="24">
        <v>298</v>
      </c>
      <c r="J118" s="22">
        <f t="shared" si="17"/>
        <v>0</v>
      </c>
      <c r="O118" s="18"/>
      <c r="P118" s="18"/>
      <c r="Q118" s="18"/>
      <c r="R118" s="108" t="s">
        <v>363</v>
      </c>
      <c r="S118" s="102">
        <v>0.294</v>
      </c>
    </row>
    <row r="119" spans="1:19" s="10" customFormat="1" ht="15" customHeight="1">
      <c r="A119" s="84"/>
      <c r="B119" s="109" t="s">
        <v>261</v>
      </c>
      <c r="C119" s="9" t="s">
        <v>257</v>
      </c>
      <c r="D119" s="20"/>
      <c r="E119" s="9" t="s">
        <v>490</v>
      </c>
      <c r="F119" s="21"/>
      <c r="G119" s="90">
        <v>0.882</v>
      </c>
      <c r="H119" s="22">
        <f aca="true" t="shared" si="19" ref="H119:H136">IF(ISERROR(D119*G119),"",ROUND(D119*G119,1))</f>
        <v>0</v>
      </c>
      <c r="I119" s="24">
        <v>298</v>
      </c>
      <c r="J119" s="22">
        <f t="shared" si="17"/>
        <v>0</v>
      </c>
      <c r="O119" s="18"/>
      <c r="P119" s="18"/>
      <c r="Q119" s="18"/>
      <c r="R119" s="108" t="s">
        <v>363</v>
      </c>
      <c r="S119" s="102">
        <v>0.882</v>
      </c>
    </row>
    <row r="120" spans="1:19" s="10" customFormat="1" ht="15" customHeight="1">
      <c r="A120" s="84"/>
      <c r="B120" s="109" t="s">
        <v>262</v>
      </c>
      <c r="C120" s="9" t="s">
        <v>257</v>
      </c>
      <c r="D120" s="20"/>
      <c r="E120" s="9" t="s">
        <v>490</v>
      </c>
      <c r="F120" s="21"/>
      <c r="G120" s="90">
        <v>0.45</v>
      </c>
      <c r="H120" s="22">
        <f t="shared" si="19"/>
        <v>0</v>
      </c>
      <c r="I120" s="24">
        <v>298</v>
      </c>
      <c r="J120" s="22">
        <f t="shared" si="17"/>
        <v>0</v>
      </c>
      <c r="O120" s="18"/>
      <c r="P120" s="18"/>
      <c r="Q120" s="18"/>
      <c r="R120" s="108" t="s">
        <v>158</v>
      </c>
      <c r="S120" s="102">
        <v>0.45</v>
      </c>
    </row>
    <row r="121" spans="1:19" s="10" customFormat="1" ht="15" customHeight="1">
      <c r="A121" s="84"/>
      <c r="B121" s="109" t="s">
        <v>263</v>
      </c>
      <c r="C121" s="9" t="s">
        <v>257</v>
      </c>
      <c r="D121" s="20"/>
      <c r="E121" s="9" t="s">
        <v>490</v>
      </c>
      <c r="F121" s="21"/>
      <c r="G121" s="90">
        <v>0.0098</v>
      </c>
      <c r="H121" s="22">
        <f t="shared" si="19"/>
        <v>0</v>
      </c>
      <c r="I121" s="24">
        <v>298</v>
      </c>
      <c r="J121" s="22">
        <f t="shared" si="17"/>
        <v>0</v>
      </c>
      <c r="O121" s="18"/>
      <c r="P121" s="18"/>
      <c r="Q121" s="18"/>
      <c r="R121" s="108" t="s">
        <v>363</v>
      </c>
      <c r="S121" s="102">
        <v>0.0098</v>
      </c>
    </row>
    <row r="122" spans="1:19" s="10" customFormat="1" ht="15" customHeight="1">
      <c r="A122" s="84"/>
      <c r="B122" s="109" t="s">
        <v>264</v>
      </c>
      <c r="C122" s="9" t="s">
        <v>257</v>
      </c>
      <c r="D122" s="20"/>
      <c r="E122" s="9" t="s">
        <v>490</v>
      </c>
      <c r="F122" s="21"/>
      <c r="G122" s="90">
        <v>0.17</v>
      </c>
      <c r="H122" s="22">
        <f t="shared" si="19"/>
        <v>0</v>
      </c>
      <c r="I122" s="24">
        <v>298</v>
      </c>
      <c r="J122" s="22">
        <f t="shared" si="17"/>
        <v>0</v>
      </c>
      <c r="O122" s="18"/>
      <c r="P122" s="18"/>
      <c r="Q122" s="18"/>
      <c r="R122" s="108" t="s">
        <v>158</v>
      </c>
      <c r="S122" s="102">
        <v>0.17</v>
      </c>
    </row>
    <row r="123" spans="1:19" s="10" customFormat="1" ht="15" customHeight="1">
      <c r="A123" s="84"/>
      <c r="B123" s="109" t="s">
        <v>265</v>
      </c>
      <c r="C123" s="9" t="s">
        <v>257</v>
      </c>
      <c r="D123" s="20"/>
      <c r="E123" s="9" t="s">
        <v>490</v>
      </c>
      <c r="F123" s="21"/>
      <c r="G123" s="90">
        <v>0.17</v>
      </c>
      <c r="H123" s="22">
        <f t="shared" si="19"/>
        <v>0</v>
      </c>
      <c r="I123" s="24">
        <v>298</v>
      </c>
      <c r="J123" s="22">
        <f t="shared" si="17"/>
        <v>0</v>
      </c>
      <c r="O123" s="18"/>
      <c r="P123" s="18"/>
      <c r="Q123" s="18"/>
      <c r="R123" s="108" t="s">
        <v>158</v>
      </c>
      <c r="S123" s="102">
        <v>0.17</v>
      </c>
    </row>
    <row r="124" spans="1:19" s="10" customFormat="1" ht="15" customHeight="1">
      <c r="A124" s="84"/>
      <c r="B124" s="109" t="s">
        <v>266</v>
      </c>
      <c r="C124" s="9" t="s">
        <v>257</v>
      </c>
      <c r="D124" s="20"/>
      <c r="E124" s="9" t="s">
        <v>490</v>
      </c>
      <c r="F124" s="21"/>
      <c r="G124" s="90">
        <v>0.01</v>
      </c>
      <c r="H124" s="22">
        <f t="shared" si="19"/>
        <v>0</v>
      </c>
      <c r="I124" s="24">
        <v>298</v>
      </c>
      <c r="J124" s="22">
        <f t="shared" si="17"/>
        <v>0</v>
      </c>
      <c r="O124" s="18"/>
      <c r="P124" s="18"/>
      <c r="Q124" s="18"/>
      <c r="R124" s="108" t="s">
        <v>158</v>
      </c>
      <c r="S124" s="102">
        <v>0.01</v>
      </c>
    </row>
    <row r="125" spans="1:19" s="10" customFormat="1" ht="15" customHeight="1">
      <c r="A125" s="84"/>
      <c r="B125" s="109" t="s">
        <v>267</v>
      </c>
      <c r="C125" s="9" t="s">
        <v>257</v>
      </c>
      <c r="D125" s="20"/>
      <c r="E125" s="9" t="s">
        <v>490</v>
      </c>
      <c r="F125" s="21"/>
      <c r="G125" s="90">
        <v>0.01</v>
      </c>
      <c r="H125" s="22">
        <f t="shared" si="19"/>
        <v>0</v>
      </c>
      <c r="I125" s="24">
        <v>298</v>
      </c>
      <c r="J125" s="22">
        <f t="shared" si="17"/>
        <v>0</v>
      </c>
      <c r="O125" s="18"/>
      <c r="P125" s="18"/>
      <c r="Q125" s="18"/>
      <c r="R125" s="108" t="s">
        <v>158</v>
      </c>
      <c r="S125" s="102">
        <v>0.01</v>
      </c>
    </row>
    <row r="126" spans="1:19" s="10" customFormat="1" ht="15" customHeight="1">
      <c r="A126" s="84"/>
      <c r="B126" s="109" t="s">
        <v>268</v>
      </c>
      <c r="C126" s="9" t="s">
        <v>257</v>
      </c>
      <c r="D126" s="20"/>
      <c r="E126" s="9" t="s">
        <v>490</v>
      </c>
      <c r="F126" s="21"/>
      <c r="G126" s="90">
        <v>0.01</v>
      </c>
      <c r="H126" s="22">
        <f t="shared" si="19"/>
        <v>0</v>
      </c>
      <c r="I126" s="24">
        <v>298</v>
      </c>
      <c r="J126" s="22">
        <f t="shared" si="17"/>
        <v>0</v>
      </c>
      <c r="O126" s="18"/>
      <c r="P126" s="18"/>
      <c r="Q126" s="18" t="s">
        <v>461</v>
      </c>
      <c r="R126" s="108" t="s">
        <v>158</v>
      </c>
      <c r="S126" s="102">
        <v>0.01</v>
      </c>
    </row>
    <row r="127" spans="1:19" s="10" customFormat="1" ht="15" customHeight="1">
      <c r="A127" s="84"/>
      <c r="B127" s="109" t="s">
        <v>399</v>
      </c>
      <c r="C127" s="9" t="s">
        <v>257</v>
      </c>
      <c r="D127" s="20"/>
      <c r="E127" s="9" t="s">
        <v>490</v>
      </c>
      <c r="F127" s="21"/>
      <c r="G127" s="90">
        <v>0.17</v>
      </c>
      <c r="H127" s="22">
        <f t="shared" si="19"/>
        <v>0</v>
      </c>
      <c r="I127" s="24">
        <v>298</v>
      </c>
      <c r="J127" s="22">
        <f t="shared" si="17"/>
        <v>0</v>
      </c>
      <c r="O127" s="18"/>
      <c r="P127" s="18"/>
      <c r="Q127" s="18" t="s">
        <v>461</v>
      </c>
      <c r="R127" s="108" t="s">
        <v>158</v>
      </c>
      <c r="S127" s="102">
        <v>0.17</v>
      </c>
    </row>
    <row r="128" spans="1:19" s="10" customFormat="1" ht="15" customHeight="1">
      <c r="A128" s="99"/>
      <c r="B128" s="109" t="s">
        <v>400</v>
      </c>
      <c r="C128" s="9" t="s">
        <v>257</v>
      </c>
      <c r="D128" s="20"/>
      <c r="E128" s="9" t="s">
        <v>490</v>
      </c>
      <c r="F128" s="21"/>
      <c r="G128" s="90">
        <v>0.17</v>
      </c>
      <c r="H128" s="22">
        <f t="shared" si="19"/>
        <v>0</v>
      </c>
      <c r="I128" s="24">
        <v>298</v>
      </c>
      <c r="J128" s="22">
        <f t="shared" si="17"/>
        <v>0</v>
      </c>
      <c r="O128" s="18"/>
      <c r="P128" s="18"/>
      <c r="Q128" s="18" t="s">
        <v>461</v>
      </c>
      <c r="R128" s="108" t="s">
        <v>158</v>
      </c>
      <c r="S128" s="102">
        <v>0.17</v>
      </c>
    </row>
    <row r="129" spans="1:19" s="10" customFormat="1" ht="15" customHeight="1">
      <c r="A129" s="81" t="s">
        <v>401</v>
      </c>
      <c r="B129" s="109" t="s">
        <v>269</v>
      </c>
      <c r="C129" s="9" t="s">
        <v>113</v>
      </c>
      <c r="D129" s="20"/>
      <c r="E129" s="9" t="s">
        <v>490</v>
      </c>
      <c r="F129" s="21"/>
      <c r="G129" s="90">
        <v>1.6</v>
      </c>
      <c r="H129" s="22">
        <f t="shared" si="19"/>
        <v>0</v>
      </c>
      <c r="I129" s="24">
        <v>298</v>
      </c>
      <c r="J129" s="22">
        <f t="shared" si="17"/>
        <v>0</v>
      </c>
      <c r="O129" s="18"/>
      <c r="P129" s="18"/>
      <c r="Q129" s="18" t="s">
        <v>461</v>
      </c>
      <c r="R129" s="108" t="s">
        <v>356</v>
      </c>
      <c r="S129" s="102">
        <v>1.6</v>
      </c>
    </row>
    <row r="130" spans="1:19" s="10" customFormat="1" ht="15" customHeight="1">
      <c r="A130" s="84"/>
      <c r="B130" s="109" t="s">
        <v>402</v>
      </c>
      <c r="C130" s="9" t="s">
        <v>113</v>
      </c>
      <c r="D130" s="20"/>
      <c r="E130" s="9" t="s">
        <v>490</v>
      </c>
      <c r="F130" s="21"/>
      <c r="G130" s="90">
        <v>0.97</v>
      </c>
      <c r="H130" s="22">
        <f t="shared" si="19"/>
        <v>0</v>
      </c>
      <c r="I130" s="24">
        <v>298</v>
      </c>
      <c r="J130" s="22">
        <f t="shared" si="17"/>
        <v>0</v>
      </c>
      <c r="O130" s="18"/>
      <c r="P130" s="18"/>
      <c r="Q130" s="14"/>
      <c r="R130" s="108" t="s">
        <v>120</v>
      </c>
      <c r="S130" s="102">
        <v>0.97</v>
      </c>
    </row>
    <row r="131" spans="1:19" s="10" customFormat="1" ht="15" customHeight="1">
      <c r="A131" s="84"/>
      <c r="B131" s="109" t="s">
        <v>403</v>
      </c>
      <c r="C131" s="9" t="s">
        <v>113</v>
      </c>
      <c r="D131" s="20"/>
      <c r="E131" s="9" t="s">
        <v>490</v>
      </c>
      <c r="F131" s="21"/>
      <c r="G131" s="90">
        <v>0.017</v>
      </c>
      <c r="H131" s="22">
        <f t="shared" si="19"/>
        <v>0</v>
      </c>
      <c r="I131" s="24">
        <v>298</v>
      </c>
      <c r="J131" s="22">
        <f t="shared" si="17"/>
        <v>0</v>
      </c>
      <c r="O131" s="18"/>
      <c r="P131" s="18"/>
      <c r="Q131" s="14"/>
      <c r="R131" s="108" t="s">
        <v>177</v>
      </c>
      <c r="S131" s="102">
        <v>0.017</v>
      </c>
    </row>
    <row r="132" spans="1:19" s="10" customFormat="1" ht="15" customHeight="1">
      <c r="A132" s="84"/>
      <c r="B132" s="109" t="s">
        <v>404</v>
      </c>
      <c r="C132" s="9" t="s">
        <v>113</v>
      </c>
      <c r="D132" s="20"/>
      <c r="E132" s="9" t="s">
        <v>490</v>
      </c>
      <c r="F132" s="21"/>
      <c r="G132" s="90">
        <v>0.01</v>
      </c>
      <c r="H132" s="22">
        <f t="shared" si="19"/>
        <v>0</v>
      </c>
      <c r="I132" s="24">
        <v>298</v>
      </c>
      <c r="J132" s="22">
        <f t="shared" si="17"/>
        <v>0</v>
      </c>
      <c r="O132" s="18"/>
      <c r="P132" s="18"/>
      <c r="Q132" s="14"/>
      <c r="R132" s="108" t="s">
        <v>120</v>
      </c>
      <c r="S132" s="102">
        <v>0.01</v>
      </c>
    </row>
    <row r="133" spans="1:19" s="10" customFormat="1" ht="15" customHeight="1">
      <c r="A133" s="84"/>
      <c r="B133" s="109" t="s">
        <v>273</v>
      </c>
      <c r="C133" s="9" t="s">
        <v>113</v>
      </c>
      <c r="D133" s="20"/>
      <c r="E133" s="9" t="s">
        <v>490</v>
      </c>
      <c r="F133" s="21"/>
      <c r="G133" s="90">
        <v>0.019</v>
      </c>
      <c r="H133" s="22">
        <f t="shared" si="19"/>
        <v>0</v>
      </c>
      <c r="I133" s="24">
        <v>298</v>
      </c>
      <c r="J133" s="22">
        <f t="shared" si="17"/>
        <v>0</v>
      </c>
      <c r="O133" s="18"/>
      <c r="P133" s="83"/>
      <c r="Q133" s="14"/>
      <c r="R133" s="108" t="s">
        <v>177</v>
      </c>
      <c r="S133" s="102">
        <v>0.019</v>
      </c>
    </row>
    <row r="134" spans="1:19" s="10" customFormat="1" ht="15" customHeight="1">
      <c r="A134" s="84"/>
      <c r="B134" s="109" t="s">
        <v>405</v>
      </c>
      <c r="C134" s="9" t="s">
        <v>113</v>
      </c>
      <c r="D134" s="20"/>
      <c r="E134" s="9" t="s">
        <v>490</v>
      </c>
      <c r="F134" s="21"/>
      <c r="G134" s="90">
        <v>0.012</v>
      </c>
      <c r="H134" s="22">
        <f t="shared" si="19"/>
        <v>0</v>
      </c>
      <c r="I134" s="24">
        <v>298</v>
      </c>
      <c r="J134" s="22">
        <f t="shared" si="17"/>
        <v>0</v>
      </c>
      <c r="O134" s="18"/>
      <c r="P134" s="83"/>
      <c r="Q134" s="14"/>
      <c r="R134" s="108" t="s">
        <v>177</v>
      </c>
      <c r="S134" s="102">
        <v>0.012</v>
      </c>
    </row>
    <row r="135" spans="1:19" s="10" customFormat="1" ht="15" customHeight="1">
      <c r="A135" s="84"/>
      <c r="B135" s="109" t="s">
        <v>406</v>
      </c>
      <c r="C135" s="9" t="s">
        <v>113</v>
      </c>
      <c r="D135" s="20"/>
      <c r="E135" s="9" t="s">
        <v>490</v>
      </c>
      <c r="F135" s="21"/>
      <c r="G135" s="90">
        <v>0.019</v>
      </c>
      <c r="H135" s="22">
        <f t="shared" si="19"/>
        <v>0</v>
      </c>
      <c r="I135" s="24">
        <v>298</v>
      </c>
      <c r="J135" s="22">
        <f t="shared" si="17"/>
        <v>0</v>
      </c>
      <c r="O135" s="18"/>
      <c r="P135" s="83"/>
      <c r="Q135" s="14"/>
      <c r="R135" s="108" t="s">
        <v>177</v>
      </c>
      <c r="S135" s="102">
        <v>0.019</v>
      </c>
    </row>
    <row r="136" spans="1:19" s="10" customFormat="1" ht="15" customHeight="1">
      <c r="A136" s="99"/>
      <c r="B136" s="109" t="s">
        <v>407</v>
      </c>
      <c r="C136" s="9" t="s">
        <v>113</v>
      </c>
      <c r="D136" s="20"/>
      <c r="E136" s="9" t="s">
        <v>490</v>
      </c>
      <c r="F136" s="21"/>
      <c r="G136" s="90">
        <v>0.012</v>
      </c>
      <c r="H136" s="22">
        <f t="shared" si="19"/>
        <v>0</v>
      </c>
      <c r="I136" s="24">
        <v>298</v>
      </c>
      <c r="J136" s="22">
        <f t="shared" si="17"/>
        <v>0</v>
      </c>
      <c r="O136" s="18"/>
      <c r="P136" s="14"/>
      <c r="Q136" s="14"/>
      <c r="R136" s="108" t="s">
        <v>177</v>
      </c>
      <c r="S136" s="102">
        <v>0.012</v>
      </c>
    </row>
    <row r="137" spans="1:19" s="10" customFormat="1" ht="45" customHeight="1">
      <c r="A137" s="73" t="s">
        <v>115</v>
      </c>
      <c r="B137" s="112"/>
      <c r="C137" s="75"/>
      <c r="D137" s="20"/>
      <c r="E137" s="76"/>
      <c r="F137" s="77"/>
      <c r="G137" s="33"/>
      <c r="H137" s="78"/>
      <c r="I137" s="24">
        <v>298</v>
      </c>
      <c r="J137" s="22">
        <f>IF(ISERROR(H137*I137),"",ROUND(H137*I137,1))</f>
        <v>0</v>
      </c>
      <c r="K137" s="80"/>
      <c r="L137" s="80"/>
      <c r="M137" s="80"/>
      <c r="N137" s="80"/>
      <c r="O137" s="83"/>
      <c r="P137" s="14"/>
      <c r="Q137" s="14"/>
      <c r="R137" s="88">
        <f>IF(C137="","",VLOOKUP(C137,$V$7:$X$38,3,FALSE))</f>
      </c>
      <c r="S137" s="14"/>
    </row>
    <row r="138" spans="1:19" s="10" customFormat="1" ht="45" customHeight="1">
      <c r="A138" s="73" t="s">
        <v>115</v>
      </c>
      <c r="B138" s="112"/>
      <c r="C138" s="75"/>
      <c r="D138" s="20"/>
      <c r="E138" s="76"/>
      <c r="F138" s="77"/>
      <c r="G138" s="33"/>
      <c r="H138" s="78"/>
      <c r="I138" s="24">
        <v>298</v>
      </c>
      <c r="J138" s="22">
        <f>IF(ISERROR(H138*I138),"",ROUND(H138*I138,1))</f>
        <v>0</v>
      </c>
      <c r="K138" s="80"/>
      <c r="L138" s="80"/>
      <c r="M138" s="80"/>
      <c r="N138" s="80"/>
      <c r="O138" s="83"/>
      <c r="P138" s="14"/>
      <c r="Q138" s="14"/>
      <c r="R138" s="88">
        <f>IF(C138="","",VLOOKUP(C138,$V$7:$X$38,3,FALSE))</f>
      </c>
      <c r="S138" s="14"/>
    </row>
    <row r="139" spans="1:19" s="10" customFormat="1" ht="45" customHeight="1">
      <c r="A139" s="73" t="s">
        <v>115</v>
      </c>
      <c r="B139" s="112"/>
      <c r="C139" s="75"/>
      <c r="D139" s="20"/>
      <c r="E139" s="76"/>
      <c r="F139" s="77"/>
      <c r="G139" s="33"/>
      <c r="H139" s="78"/>
      <c r="I139" s="24">
        <v>298</v>
      </c>
      <c r="J139" s="22">
        <f>IF(ISERROR(H139*I139),"",ROUND(H139*I139,1))</f>
        <v>0</v>
      </c>
      <c r="K139" s="80"/>
      <c r="L139" s="80"/>
      <c r="M139" s="80"/>
      <c r="N139" s="80"/>
      <c r="O139" s="83"/>
      <c r="P139" s="14"/>
      <c r="Q139" s="14"/>
      <c r="R139" s="88">
        <f>IF(C139="","",VLOOKUP(C139,$V$7:$X$38,3,FALSE))</f>
      </c>
      <c r="S139" s="14"/>
    </row>
    <row r="140" spans="1:26" s="10" customFormat="1" ht="15" customHeight="1">
      <c r="A140" s="2"/>
      <c r="B140" s="2"/>
      <c r="C140" s="2"/>
      <c r="D140" s="4"/>
      <c r="E140" s="2"/>
      <c r="F140" s="4"/>
      <c r="G140" s="11" t="s">
        <v>462</v>
      </c>
      <c r="H140" s="23">
        <f>SUM(H6:H139)</f>
        <v>0</v>
      </c>
      <c r="I140" s="79" t="s">
        <v>116</v>
      </c>
      <c r="J140" s="23">
        <f>SUM(J6:J139)</f>
        <v>0</v>
      </c>
      <c r="K140" s="2"/>
      <c r="L140" s="2"/>
      <c r="M140" s="2"/>
      <c r="N140" s="2"/>
      <c r="O140" s="14"/>
      <c r="P140" s="14"/>
      <c r="Q140" s="14"/>
      <c r="R140" s="14"/>
      <c r="S140" s="14"/>
      <c r="Z140" s="80" t="s">
        <v>277</v>
      </c>
    </row>
    <row r="141" spans="1:19" s="10" customFormat="1" ht="26.25" customHeight="1">
      <c r="A141" s="2"/>
      <c r="B141" s="2"/>
      <c r="C141" s="2"/>
      <c r="D141" s="4"/>
      <c r="E141" s="2"/>
      <c r="F141" s="4"/>
      <c r="G141" s="4"/>
      <c r="H141" s="4"/>
      <c r="I141" s="4"/>
      <c r="J141" s="4"/>
      <c r="K141" s="2"/>
      <c r="L141" s="2"/>
      <c r="M141" s="2"/>
      <c r="N141" s="2"/>
      <c r="O141" s="14"/>
      <c r="P141" s="14"/>
      <c r="Q141" s="14"/>
      <c r="R141" s="14"/>
      <c r="S141" s="14"/>
    </row>
    <row r="142" spans="1:19" s="10" customFormat="1" ht="26.25" customHeight="1">
      <c r="A142" s="2"/>
      <c r="B142" s="2"/>
      <c r="C142" s="2"/>
      <c r="D142" s="4"/>
      <c r="E142" s="2"/>
      <c r="F142" s="4"/>
      <c r="G142" s="4"/>
      <c r="H142" s="4"/>
      <c r="I142" s="4"/>
      <c r="J142" s="4"/>
      <c r="K142" s="2"/>
      <c r="L142" s="2"/>
      <c r="M142" s="2"/>
      <c r="N142" s="2"/>
      <c r="O142" s="14"/>
      <c r="P142" s="14"/>
      <c r="Q142" s="14"/>
      <c r="R142" s="14"/>
      <c r="S142" s="14"/>
    </row>
    <row r="143" spans="1:19" s="10" customFormat="1" ht="15" customHeight="1">
      <c r="A143" s="2"/>
      <c r="B143" s="2"/>
      <c r="C143" s="2"/>
      <c r="D143" s="4"/>
      <c r="E143" s="2"/>
      <c r="F143" s="4"/>
      <c r="G143" s="4"/>
      <c r="H143" s="4"/>
      <c r="I143" s="4"/>
      <c r="J143" s="4"/>
      <c r="K143" s="2"/>
      <c r="L143" s="2"/>
      <c r="M143" s="2"/>
      <c r="N143" s="2"/>
      <c r="O143" s="14"/>
      <c r="P143" s="14"/>
      <c r="Q143" s="14"/>
      <c r="R143" s="14"/>
      <c r="S143" s="14"/>
    </row>
    <row r="144" spans="1:19" s="10" customFormat="1" ht="15" customHeight="1">
      <c r="A144" s="2"/>
      <c r="B144" s="2"/>
      <c r="C144" s="2"/>
      <c r="D144" s="4"/>
      <c r="E144" s="2"/>
      <c r="F144" s="4"/>
      <c r="G144" s="4"/>
      <c r="H144" s="4"/>
      <c r="I144" s="4"/>
      <c r="J144" s="4"/>
      <c r="K144" s="2"/>
      <c r="L144" s="2"/>
      <c r="M144" s="2"/>
      <c r="N144" s="2"/>
      <c r="O144" s="14"/>
      <c r="P144" s="14"/>
      <c r="Q144" s="14"/>
      <c r="R144" s="14"/>
      <c r="S144" s="14"/>
    </row>
    <row r="145" spans="1:19" s="10" customFormat="1" ht="15" customHeight="1">
      <c r="A145" s="2"/>
      <c r="B145" s="2"/>
      <c r="C145" s="2"/>
      <c r="D145" s="4"/>
      <c r="E145" s="2"/>
      <c r="F145" s="4"/>
      <c r="G145" s="4"/>
      <c r="H145" s="4"/>
      <c r="I145" s="4"/>
      <c r="J145" s="4"/>
      <c r="K145" s="2"/>
      <c r="L145" s="2"/>
      <c r="M145" s="2"/>
      <c r="N145" s="2"/>
      <c r="O145" s="14"/>
      <c r="P145" s="14"/>
      <c r="Q145" s="14"/>
      <c r="R145" s="14"/>
      <c r="S145" s="14"/>
    </row>
    <row r="146" spans="1:19" s="10" customFormat="1" ht="15" customHeight="1">
      <c r="A146" s="2"/>
      <c r="B146" s="2"/>
      <c r="C146" s="2"/>
      <c r="D146" s="4"/>
      <c r="E146" s="2"/>
      <c r="F146" s="4"/>
      <c r="G146" s="4"/>
      <c r="H146" s="4"/>
      <c r="I146" s="4"/>
      <c r="J146" s="4"/>
      <c r="K146" s="2"/>
      <c r="L146" s="2"/>
      <c r="M146" s="2"/>
      <c r="N146" s="2"/>
      <c r="O146" s="14"/>
      <c r="P146" s="14"/>
      <c r="Q146" s="14"/>
      <c r="R146" s="14"/>
      <c r="S146" s="14"/>
    </row>
    <row r="147" spans="1:19" s="10" customFormat="1" ht="15" customHeight="1">
      <c r="A147" s="2"/>
      <c r="B147" s="2"/>
      <c r="C147" s="2"/>
      <c r="D147" s="4"/>
      <c r="E147" s="2"/>
      <c r="F147" s="4"/>
      <c r="G147" s="4"/>
      <c r="H147" s="4"/>
      <c r="I147" s="4"/>
      <c r="J147" s="4"/>
      <c r="K147" s="2"/>
      <c r="L147" s="2"/>
      <c r="M147" s="2"/>
      <c r="N147" s="2"/>
      <c r="O147" s="14"/>
      <c r="P147" s="14"/>
      <c r="Q147" s="14"/>
      <c r="R147" s="14"/>
      <c r="S147" s="14"/>
    </row>
    <row r="148" spans="1:19" s="10" customFormat="1" ht="15" customHeight="1">
      <c r="A148" s="2"/>
      <c r="B148" s="2"/>
      <c r="C148" s="2"/>
      <c r="D148" s="4"/>
      <c r="E148" s="2"/>
      <c r="F148" s="4"/>
      <c r="G148" s="4"/>
      <c r="H148" s="4"/>
      <c r="I148" s="4"/>
      <c r="J148" s="4"/>
      <c r="K148" s="2"/>
      <c r="L148" s="2"/>
      <c r="M148" s="2"/>
      <c r="N148" s="2"/>
      <c r="O148" s="14"/>
      <c r="P148" s="14"/>
      <c r="Q148" s="14"/>
      <c r="R148" s="14"/>
      <c r="S148" s="14"/>
    </row>
    <row r="149" spans="1:19" s="10" customFormat="1" ht="15" customHeight="1">
      <c r="A149" s="2"/>
      <c r="B149" s="2"/>
      <c r="C149" s="2"/>
      <c r="D149" s="4"/>
      <c r="E149" s="2"/>
      <c r="F149" s="4"/>
      <c r="G149" s="4"/>
      <c r="H149" s="4"/>
      <c r="I149" s="4"/>
      <c r="J149" s="4"/>
      <c r="K149" s="2"/>
      <c r="L149" s="2"/>
      <c r="M149" s="2"/>
      <c r="N149" s="2"/>
      <c r="O149" s="14"/>
      <c r="P149" s="14"/>
      <c r="Q149" s="14"/>
      <c r="R149" s="14"/>
      <c r="S149" s="14"/>
    </row>
    <row r="150" spans="1:19" s="10" customFormat="1" ht="15" customHeight="1">
      <c r="A150" s="2"/>
      <c r="B150" s="2"/>
      <c r="C150" s="2"/>
      <c r="D150" s="4"/>
      <c r="E150" s="2"/>
      <c r="F150" s="4"/>
      <c r="G150" s="4"/>
      <c r="H150" s="4"/>
      <c r="I150" s="4"/>
      <c r="J150" s="4"/>
      <c r="K150" s="2"/>
      <c r="L150" s="2"/>
      <c r="M150" s="2"/>
      <c r="N150" s="2"/>
      <c r="O150" s="14"/>
      <c r="P150" s="14"/>
      <c r="Q150" s="14"/>
      <c r="R150" s="14"/>
      <c r="S150" s="14"/>
    </row>
    <row r="151" spans="1:19" s="10" customFormat="1" ht="15" customHeight="1">
      <c r="A151" s="2"/>
      <c r="B151" s="2"/>
      <c r="C151" s="2"/>
      <c r="D151" s="4"/>
      <c r="E151" s="2"/>
      <c r="F151" s="4"/>
      <c r="G151" s="4"/>
      <c r="H151" s="4"/>
      <c r="I151" s="4"/>
      <c r="J151" s="4"/>
      <c r="K151" s="2"/>
      <c r="L151" s="2"/>
      <c r="M151" s="2"/>
      <c r="N151" s="2"/>
      <c r="O151" s="14"/>
      <c r="P151" s="14"/>
      <c r="Q151" s="14"/>
      <c r="R151" s="14"/>
      <c r="S151" s="14"/>
    </row>
    <row r="152" spans="1:19" s="10" customFormat="1" ht="15" customHeight="1">
      <c r="A152" s="2"/>
      <c r="B152" s="2"/>
      <c r="C152" s="2"/>
      <c r="D152" s="4"/>
      <c r="E152" s="2"/>
      <c r="F152" s="4"/>
      <c r="G152" s="4"/>
      <c r="H152" s="4"/>
      <c r="I152" s="4"/>
      <c r="J152" s="4"/>
      <c r="K152" s="2"/>
      <c r="L152" s="2"/>
      <c r="M152" s="2"/>
      <c r="N152" s="2"/>
      <c r="O152" s="14"/>
      <c r="P152" s="14"/>
      <c r="Q152" s="14"/>
      <c r="R152" s="14"/>
      <c r="S152" s="14"/>
    </row>
    <row r="153" spans="1:19" s="10" customFormat="1" ht="15" customHeight="1">
      <c r="A153" s="2"/>
      <c r="B153" s="2"/>
      <c r="C153" s="2"/>
      <c r="D153" s="4"/>
      <c r="E153" s="2"/>
      <c r="F153" s="4"/>
      <c r="G153" s="4"/>
      <c r="H153" s="4"/>
      <c r="I153" s="4"/>
      <c r="J153" s="4"/>
      <c r="K153" s="2"/>
      <c r="L153" s="2"/>
      <c r="M153" s="2"/>
      <c r="N153" s="2"/>
      <c r="O153" s="14"/>
      <c r="P153" s="14"/>
      <c r="Q153" s="14"/>
      <c r="R153" s="14"/>
      <c r="S153" s="14"/>
    </row>
    <row r="154" spans="1:19" s="10" customFormat="1" ht="15" customHeight="1">
      <c r="A154" s="2"/>
      <c r="B154" s="2"/>
      <c r="C154" s="2"/>
      <c r="D154" s="4"/>
      <c r="E154" s="2"/>
      <c r="F154" s="4"/>
      <c r="G154" s="4"/>
      <c r="H154" s="4"/>
      <c r="I154" s="4"/>
      <c r="J154" s="4"/>
      <c r="K154" s="2"/>
      <c r="L154" s="2"/>
      <c r="M154" s="2"/>
      <c r="N154" s="2"/>
      <c r="O154" s="14"/>
      <c r="P154" s="14"/>
      <c r="Q154" s="14"/>
      <c r="R154" s="14"/>
      <c r="S154" s="14"/>
    </row>
    <row r="155" spans="22:25" ht="15" customHeight="1">
      <c r="V155" s="10"/>
      <c r="W155" s="10"/>
      <c r="X155" s="10"/>
      <c r="Y155" s="10"/>
    </row>
  </sheetData>
  <sheetProtection formatCells="0"/>
  <mergeCells count="21">
    <mergeCell ref="D4:D5"/>
    <mergeCell ref="F4:F5"/>
    <mergeCell ref="J4:J5"/>
    <mergeCell ref="E4:E5"/>
    <mergeCell ref="H4:H5"/>
    <mergeCell ref="I4:I5"/>
    <mergeCell ref="G4:G5"/>
    <mergeCell ref="A6:A7"/>
    <mergeCell ref="B16:B17"/>
    <mergeCell ref="B18:B19"/>
    <mergeCell ref="B20:B21"/>
    <mergeCell ref="B22:B23"/>
    <mergeCell ref="B68:B69"/>
    <mergeCell ref="B72:B73"/>
    <mergeCell ref="B74:B75"/>
    <mergeCell ref="A87:A88"/>
    <mergeCell ref="A105:A114"/>
    <mergeCell ref="B76:B77"/>
    <mergeCell ref="B78:B79"/>
    <mergeCell ref="B80:B81"/>
    <mergeCell ref="B82:B86"/>
  </mergeCells>
  <dataValidations count="5">
    <dataValidation type="list" showInputMessage="1" showErrorMessage="1" sqref="C74:C81 C24:C31 C12:C13">
      <formula1>$V$15:$V$37</formula1>
    </dataValidation>
    <dataValidation type="list" showInputMessage="1" showErrorMessage="1" sqref="C72:C73 C34:C69 C14:C23">
      <formula1>$V$7:$V$37</formula1>
    </dataValidation>
    <dataValidation type="list" showInputMessage="1" showErrorMessage="1" sqref="C10:C11">
      <formula1>$V$7:$V$35</formula1>
    </dataValidation>
    <dataValidation type="list" showInputMessage="1" showErrorMessage="1" sqref="C6:C9">
      <formula1>$V$6:$V$14</formula1>
    </dataValidation>
    <dataValidation type="list" showInputMessage="1" showErrorMessage="1" sqref="C32:C33">
      <formula1>$V$7:$V$14</formula1>
    </dataValidation>
  </dataValidations>
  <printOptions horizontalCentered="1" verticalCentered="1"/>
  <pageMargins left="0.3937007874015748" right="0.3937007874015748" top="0.55" bottom="0.46" header="0.3937007874015748" footer="0.25"/>
  <pageSetup fitToHeight="3" fitToWidth="1" horizontalDpi="300" verticalDpi="300" orientation="landscape" paperSize="9" scale="69" r:id="rId1"/>
  <headerFooter alignWithMargins="0">
    <oddFooter>&amp;CN&amp;Y2&amp;YO　&amp;P / &amp;N ページ</oddFoot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Z155"/>
  <sheetViews>
    <sheetView zoomScale="85" zoomScaleNormal="85" zoomScalePageLayoutView="0" workbookViewId="0" topLeftCell="I1">
      <pane ySplit="5" topLeftCell="A6" activePane="bottomLeft" state="frozen"/>
      <selection pane="topLeft" activeCell="D2" sqref="D2"/>
      <selection pane="bottomLeft" activeCell="AE14" sqref="AE14"/>
    </sheetView>
  </sheetViews>
  <sheetFormatPr defaultColWidth="9.00390625" defaultRowHeight="15" customHeight="1"/>
  <cols>
    <col min="1" max="1" width="39.375" style="2" customWidth="1"/>
    <col min="2" max="2" width="42.375" style="2" customWidth="1"/>
    <col min="3" max="3" width="22.00390625" style="2" customWidth="1"/>
    <col min="4" max="4" width="11.50390625" style="4" customWidth="1"/>
    <col min="5" max="5" width="4.625" style="2" bestFit="1" customWidth="1"/>
    <col min="6" max="6" width="6.75390625" style="4" customWidth="1"/>
    <col min="7" max="7" width="9.00390625" style="4" customWidth="1"/>
    <col min="8" max="8" width="9.75390625" style="4" customWidth="1"/>
    <col min="9" max="9" width="6.75390625" style="4" customWidth="1"/>
    <col min="10" max="10" width="12.375" style="4" customWidth="1"/>
    <col min="11" max="14" width="9.00390625" style="2" hidden="1" customWidth="1"/>
    <col min="15" max="15" width="7.00390625" style="14" hidden="1" customWidth="1"/>
    <col min="16" max="16" width="9.00390625" style="14" hidden="1" customWidth="1"/>
    <col min="17" max="19" width="9.00390625" style="15" hidden="1" customWidth="1"/>
    <col min="20" max="25" width="9.00390625" style="2" hidden="1" customWidth="1"/>
    <col min="26" max="26" width="6.375" style="2" customWidth="1"/>
    <col min="27" max="16384" width="9.00390625" style="2" customWidth="1"/>
  </cols>
  <sheetData>
    <row r="1" spans="1:2" ht="14.25">
      <c r="A1" s="1" t="s">
        <v>632</v>
      </c>
      <c r="B1" s="3"/>
    </row>
    <row r="2" spans="1:3" ht="15" customHeight="1">
      <c r="A2" s="1" t="s">
        <v>574</v>
      </c>
      <c r="B2" s="3"/>
      <c r="C2" s="31" t="s">
        <v>36</v>
      </c>
    </row>
    <row r="3" spans="3:19" s="3" customFormat="1" ht="15" customHeight="1">
      <c r="C3" s="133" t="s">
        <v>37</v>
      </c>
      <c r="D3" s="6"/>
      <c r="F3" s="6"/>
      <c r="G3" s="6"/>
      <c r="H3" s="6"/>
      <c r="I3" s="6"/>
      <c r="J3" s="6"/>
      <c r="O3" s="16"/>
      <c r="P3" s="16"/>
      <c r="Q3" s="17"/>
      <c r="R3" s="17"/>
      <c r="S3" s="17"/>
    </row>
    <row r="4" spans="1:10" ht="15" customHeight="1">
      <c r="A4" s="5" t="s">
        <v>572</v>
      </c>
      <c r="B4" s="7"/>
      <c r="C4" s="5"/>
      <c r="D4" s="180" t="s">
        <v>453</v>
      </c>
      <c r="E4" s="184" t="s">
        <v>454</v>
      </c>
      <c r="F4" s="183" t="s">
        <v>455</v>
      </c>
      <c r="G4" s="183" t="s">
        <v>456</v>
      </c>
      <c r="H4" s="183" t="s">
        <v>457</v>
      </c>
      <c r="I4" s="183" t="s">
        <v>458</v>
      </c>
      <c r="J4" s="183" t="s">
        <v>459</v>
      </c>
    </row>
    <row r="5" spans="1:10" ht="15" customHeight="1">
      <c r="A5" s="5" t="s">
        <v>460</v>
      </c>
      <c r="B5" s="7" t="s">
        <v>452</v>
      </c>
      <c r="C5" s="8" t="s">
        <v>452</v>
      </c>
      <c r="D5" s="180"/>
      <c r="E5" s="184"/>
      <c r="F5" s="183"/>
      <c r="G5" s="183"/>
      <c r="H5" s="180"/>
      <c r="I5" s="180"/>
      <c r="J5" s="180"/>
    </row>
    <row r="6" spans="1:19" s="10" customFormat="1" ht="14.25" customHeight="1">
      <c r="A6" s="187" t="s">
        <v>119</v>
      </c>
      <c r="B6" s="101" t="s">
        <v>210</v>
      </c>
      <c r="C6" s="75"/>
      <c r="D6" s="20"/>
      <c r="E6" s="9">
        <f aca="true" t="shared" si="0" ref="E6:E37">IF(C6="","",VLOOKUP(C6,$V$7:$X$38,2,FALSE))</f>
      </c>
      <c r="F6" s="21">
        <f aca="true" t="shared" si="1" ref="F6:F37">IF(C6="","",VLOOKUP(C6,$V$7:$X$38,3,FALSE))</f>
      </c>
      <c r="G6" s="90">
        <f>IF(C6="","",IF(VLOOKUP(C6,$V$7:$Y$39,4,FALSE)="固体燃料",K6,IF(VLOOKUP(C6,$V$7:$Y$39,4,FALSE)="液体燃料",L6,IF(VLOOKUP(C6,$V$7:$Y$39,4,FALSE)="気体燃料",M6,""))))</f>
      </c>
      <c r="H6" s="22">
        <f aca="true" t="shared" si="2" ref="H6:H37">IF(ISERROR(D6*IF(F6="",1,F6)*G6),"",ROUND(D6*IF(F6="",1,F6)*G6,1))</f>
      </c>
      <c r="I6" s="24">
        <v>298</v>
      </c>
      <c r="J6" s="22">
        <f aca="true" t="shared" si="3" ref="J6:J37">IF(ISERROR(H6*I6),"",ROUND(H6*I6,1))</f>
      </c>
      <c r="K6" s="10">
        <v>5.4E-05</v>
      </c>
      <c r="O6" s="18"/>
      <c r="P6" s="18"/>
      <c r="Q6" s="18" t="s">
        <v>461</v>
      </c>
      <c r="R6" s="88">
        <f aca="true" t="shared" si="4" ref="R6:R37">IF(C6="","",VLOOKUP(C6,$V$7:$X$38,3,FALSE))</f>
      </c>
      <c r="S6" s="102">
        <f>IF(C6="","",IF(VLOOKUP(C6,$V$7:$Y$39,4,FALSE)="固体燃料",K6,IF(VLOOKUP(C6,$V$7:$Y$39,4,FALSE)="液体燃料",L6,IF(VLOOKUP(C6,$V$7:$Y$39,4,FALSE)="気体燃料",M6,""))))</f>
      </c>
    </row>
    <row r="7" spans="1:25" s="10" customFormat="1" ht="14.25" customHeight="1">
      <c r="A7" s="188"/>
      <c r="B7" s="103"/>
      <c r="C7" s="75"/>
      <c r="D7" s="20"/>
      <c r="E7" s="9">
        <f t="shared" si="0"/>
      </c>
      <c r="F7" s="21">
        <f t="shared" si="1"/>
      </c>
      <c r="G7" s="90">
        <f>IF(C7="","",IF(VLOOKUP(C7,$V$7:$Y$39,4,FALSE)="固体燃料",K7,IF(VLOOKUP(C7,$V$7:$Y$39,4,FALSE)="液体燃料",L7,IF(VLOOKUP(C7,$V$7:$Y$39,4,FALSE)="気体燃料",M7,""))))</f>
      </c>
      <c r="H7" s="22">
        <f t="shared" si="2"/>
      </c>
      <c r="I7" s="24">
        <v>298</v>
      </c>
      <c r="J7" s="22">
        <f t="shared" si="3"/>
      </c>
      <c r="K7" s="10">
        <v>5.4E-05</v>
      </c>
      <c r="O7" s="18"/>
      <c r="P7" s="18"/>
      <c r="Q7" s="18"/>
      <c r="R7" s="88">
        <f t="shared" si="4"/>
      </c>
      <c r="S7" s="102">
        <f>IF(C7="","",IF(VLOOKUP(C7,$V$7:$Y$39,4,FALSE)="固体燃料",K7,IF(VLOOKUP(C7,$V$7:$Y$39,4,FALSE)="液体燃料",L7,IF(VLOOKUP(C7,$V$7:$Y$39,4,FALSE)="気体燃料",M7,""))))</f>
      </c>
      <c r="V7" s="10" t="s">
        <v>464</v>
      </c>
      <c r="W7" s="10" t="s">
        <v>465</v>
      </c>
      <c r="X7" s="10">
        <v>29</v>
      </c>
      <c r="Y7" s="10" t="s">
        <v>121</v>
      </c>
    </row>
    <row r="8" spans="1:25" s="10" customFormat="1" ht="14.25" customHeight="1">
      <c r="A8" s="84"/>
      <c r="B8" s="101" t="s">
        <v>211</v>
      </c>
      <c r="C8" s="75"/>
      <c r="D8" s="20"/>
      <c r="E8" s="9">
        <f t="shared" si="0"/>
      </c>
      <c r="F8" s="21">
        <f t="shared" si="1"/>
      </c>
      <c r="G8" s="90">
        <f>IF(C8="","",IF(VLOOKUP(C8,$V$7:$Y$39,4,FALSE)="固体燃料",K8,IF(VLOOKUP(C8,$V$7:$Y$39,4,FALSE)="液体燃料",L8,IF(VLOOKUP(C8,$V$7:$Y$39,4,FALSE)="気体燃料",M8,""))))</f>
      </c>
      <c r="H8" s="22">
        <f t="shared" si="2"/>
      </c>
      <c r="I8" s="24">
        <v>298</v>
      </c>
      <c r="J8" s="22">
        <f t="shared" si="3"/>
      </c>
      <c r="K8" s="10">
        <v>5E-06</v>
      </c>
      <c r="O8" s="18"/>
      <c r="P8" s="18"/>
      <c r="Q8" s="18"/>
      <c r="R8" s="88">
        <f t="shared" si="4"/>
      </c>
      <c r="S8" s="102">
        <f>IF(C8="","",IF(VLOOKUP(C8,$V$7:$Y$39,4,FALSE)="固体燃料",K8,IF(VLOOKUP(C8,$V$7:$Y$39,4,FALSE)="液体燃料",L8,IF(VLOOKUP(C8,$V$7:$Y$39,4,FALSE)="気体燃料",M8,""))))</f>
      </c>
      <c r="V8" s="10" t="s">
        <v>575</v>
      </c>
      <c r="W8" s="10" t="s">
        <v>465</v>
      </c>
      <c r="X8" s="10">
        <v>25.7</v>
      </c>
      <c r="Y8" s="10" t="s">
        <v>121</v>
      </c>
    </row>
    <row r="9" spans="1:25" s="10" customFormat="1" ht="14.25" customHeight="1">
      <c r="A9" s="84"/>
      <c r="B9" s="103"/>
      <c r="C9" s="75"/>
      <c r="D9" s="20"/>
      <c r="E9" s="9">
        <f t="shared" si="0"/>
      </c>
      <c r="F9" s="21">
        <f t="shared" si="1"/>
      </c>
      <c r="G9" s="90">
        <f>IF(C9="","",IF(VLOOKUP(C9,$V$7:$Y$39,4,FALSE)="固体燃料",K9,IF(VLOOKUP(C9,$V$7:$Y$39,4,FALSE)="液体燃料",L9,IF(VLOOKUP(C9,$V$7:$Y$39,4,FALSE)="気体燃料",M9,""))))</f>
      </c>
      <c r="H9" s="22">
        <f t="shared" si="2"/>
      </c>
      <c r="I9" s="24">
        <v>298</v>
      </c>
      <c r="J9" s="22">
        <f t="shared" si="3"/>
      </c>
      <c r="K9" s="10">
        <v>5E-06</v>
      </c>
      <c r="O9" s="18"/>
      <c r="P9" s="18"/>
      <c r="Q9" s="18"/>
      <c r="R9" s="88">
        <f t="shared" si="4"/>
      </c>
      <c r="S9" s="102">
        <f>IF(C9="","",IF(VLOOKUP(C9,$V$7:$Y$39,4,FALSE)="固体燃料",K9,IF(VLOOKUP(C9,$V$7:$Y$39,4,FALSE)="液体燃料",L9,IF(VLOOKUP(C9,$V$7:$Y$39,4,FALSE)="気体燃料",M9,""))))</f>
      </c>
      <c r="V9" s="10" t="s">
        <v>466</v>
      </c>
      <c r="W9" s="10" t="s">
        <v>465</v>
      </c>
      <c r="X9" s="10">
        <v>29.4</v>
      </c>
      <c r="Y9" s="10" t="s">
        <v>121</v>
      </c>
    </row>
    <row r="10" spans="1:25" s="10" customFormat="1" ht="14.25" customHeight="1">
      <c r="A10" s="84"/>
      <c r="B10" s="101" t="s">
        <v>576</v>
      </c>
      <c r="C10" s="75"/>
      <c r="D10" s="20"/>
      <c r="E10" s="9">
        <f t="shared" si="0"/>
      </c>
      <c r="F10" s="21">
        <f t="shared" si="1"/>
      </c>
      <c r="G10" s="90">
        <f>IF(C10="","",IF(VLOOKUP(C10,$V$7:$Y$38,4,FALSE)="固体燃料",K10,IF(OR(C10="B・C重油",C10="原油（NGLを除く）"),N10,"-")))</f>
      </c>
      <c r="H10" s="22">
        <f t="shared" si="2"/>
      </c>
      <c r="I10" s="24">
        <v>298</v>
      </c>
      <c r="J10" s="22">
        <f t="shared" si="3"/>
      </c>
      <c r="K10" s="10">
        <v>5.8E-07</v>
      </c>
      <c r="N10" s="104">
        <v>1.7E-08</v>
      </c>
      <c r="O10" s="18"/>
      <c r="P10" s="18"/>
      <c r="Q10" s="18"/>
      <c r="R10" s="88">
        <f t="shared" si="4"/>
      </c>
      <c r="S10" s="105">
        <f>IF(C10="","",IF(VLOOKUP(C10,$V$7:$Y$38,4,FALSE)="固体燃料",K10,IF(OR(C10="B・C重油",C10="原油（NGLを除く）"),N10,"-")))</f>
      </c>
      <c r="V10" s="10" t="s">
        <v>475</v>
      </c>
      <c r="W10" s="10" t="s">
        <v>465</v>
      </c>
      <c r="X10" s="10">
        <v>29.9</v>
      </c>
      <c r="Y10" s="10" t="s">
        <v>121</v>
      </c>
    </row>
    <row r="11" spans="1:25" s="10" customFormat="1" ht="14.25" customHeight="1">
      <c r="A11" s="84"/>
      <c r="B11" s="103"/>
      <c r="C11" s="75"/>
      <c r="D11" s="20"/>
      <c r="E11" s="9">
        <f t="shared" si="0"/>
      </c>
      <c r="F11" s="21">
        <f t="shared" si="1"/>
      </c>
      <c r="G11" s="90">
        <f>IF(C11="","",IF(VLOOKUP(C11,$V$7:$Y$38,4,FALSE)="固体燃料",K11,IF(OR(C11="B・C重油",C11="原油（NGLを除く）"),N11,"-")))</f>
      </c>
      <c r="H11" s="22">
        <f t="shared" si="2"/>
      </c>
      <c r="I11" s="24">
        <v>298</v>
      </c>
      <c r="J11" s="22">
        <f t="shared" si="3"/>
      </c>
      <c r="K11" s="10">
        <v>5.8E-07</v>
      </c>
      <c r="N11" s="104">
        <v>1.7E-08</v>
      </c>
      <c r="O11" s="18"/>
      <c r="P11" s="18"/>
      <c r="Q11" s="18"/>
      <c r="R11" s="88">
        <f t="shared" si="4"/>
      </c>
      <c r="S11" s="105">
        <f>IF(C11="","",IF(VLOOKUP(C11,$V$7:$Y$38,4,FALSE)="固体燃料",K11,IF(OR(C11="B・C重油",C11="原油（NGLを除く）"),N11,"-")))</f>
      </c>
      <c r="V11" s="10" t="s">
        <v>500</v>
      </c>
      <c r="W11" s="10" t="s">
        <v>465</v>
      </c>
      <c r="X11" s="10">
        <v>23.9</v>
      </c>
      <c r="Y11" s="10" t="s">
        <v>121</v>
      </c>
    </row>
    <row r="12" spans="1:25" s="10" customFormat="1" ht="14.25" customHeight="1">
      <c r="A12" s="84"/>
      <c r="B12" s="101" t="s">
        <v>212</v>
      </c>
      <c r="C12" s="75"/>
      <c r="D12" s="20"/>
      <c r="E12" s="9">
        <f t="shared" si="0"/>
      </c>
      <c r="F12" s="21">
        <f t="shared" si="1"/>
      </c>
      <c r="G12" s="90">
        <f aca="true" t="shared" si="5" ref="G12:G43">IF(C12="","",IF(VLOOKUP(C12,$V$7:$Y$39,4,FALSE)="固体燃料",K12,IF(VLOOKUP(C12,$V$7:$Y$39,4,FALSE)="液体燃料",L12,IF(VLOOKUP(C12,$V$7:$Y$39,4,FALSE)="気体燃料",M12,""))))</f>
      </c>
      <c r="H12" s="22">
        <f t="shared" si="2"/>
      </c>
      <c r="I12" s="24">
        <v>298</v>
      </c>
      <c r="J12" s="22">
        <f t="shared" si="3"/>
      </c>
      <c r="L12" s="10">
        <v>6.9E-10</v>
      </c>
      <c r="M12" s="10">
        <v>6.9E-10</v>
      </c>
      <c r="O12" s="18"/>
      <c r="P12" s="18"/>
      <c r="Q12" s="18"/>
      <c r="R12" s="88">
        <f t="shared" si="4"/>
      </c>
      <c r="S12" s="102">
        <f aca="true" t="shared" si="6" ref="S12:S43">IF(C12="","",IF(VLOOKUP(C12,$V$7:$Y$39,4,FALSE)="固体燃料",K12,IF(VLOOKUP(C12,$V$7:$Y$39,4,FALSE)="液体燃料",L12,IF(VLOOKUP(C12,$V$7:$Y$39,4,FALSE)="気体燃料",M12,""))))</f>
      </c>
      <c r="V12" s="10" t="s">
        <v>495</v>
      </c>
      <c r="W12" s="10" t="s">
        <v>465</v>
      </c>
      <c r="X12" s="10">
        <v>30.5</v>
      </c>
      <c r="Y12" s="10" t="s">
        <v>121</v>
      </c>
    </row>
    <row r="13" spans="1:25" s="10" customFormat="1" ht="14.25" customHeight="1">
      <c r="A13" s="84"/>
      <c r="B13" s="103"/>
      <c r="C13" s="75"/>
      <c r="D13" s="20"/>
      <c r="E13" s="9">
        <f t="shared" si="0"/>
      </c>
      <c r="F13" s="21">
        <f t="shared" si="1"/>
      </c>
      <c r="G13" s="90">
        <f t="shared" si="5"/>
      </c>
      <c r="H13" s="22">
        <f t="shared" si="2"/>
      </c>
      <c r="I13" s="24">
        <v>298</v>
      </c>
      <c r="J13" s="22">
        <f t="shared" si="3"/>
      </c>
      <c r="L13" s="10">
        <v>6.9E-10</v>
      </c>
      <c r="M13" s="10">
        <v>6.9E-10</v>
      </c>
      <c r="O13" s="18"/>
      <c r="P13" s="18"/>
      <c r="Q13" s="18"/>
      <c r="R13" s="88">
        <f t="shared" si="4"/>
      </c>
      <c r="S13" s="102">
        <f t="shared" si="6"/>
      </c>
      <c r="V13" s="10" t="s">
        <v>678</v>
      </c>
      <c r="W13" s="10" t="s">
        <v>465</v>
      </c>
      <c r="X13" s="10" t="s">
        <v>679</v>
      </c>
      <c r="Y13" s="10" t="s">
        <v>121</v>
      </c>
    </row>
    <row r="14" spans="1:25" s="10" customFormat="1" ht="14.25" customHeight="1">
      <c r="A14" s="84"/>
      <c r="B14" s="101" t="s">
        <v>577</v>
      </c>
      <c r="C14" s="75"/>
      <c r="D14" s="20"/>
      <c r="E14" s="9">
        <f t="shared" si="0"/>
      </c>
      <c r="F14" s="21">
        <f t="shared" si="1"/>
      </c>
      <c r="G14" s="90">
        <f t="shared" si="5"/>
      </c>
      <c r="H14" s="22">
        <f t="shared" si="2"/>
      </c>
      <c r="I14" s="24">
        <v>298</v>
      </c>
      <c r="J14" s="22">
        <f t="shared" si="3"/>
      </c>
      <c r="K14" s="10">
        <v>6.6E-07</v>
      </c>
      <c r="L14" s="10">
        <v>1E-06</v>
      </c>
      <c r="M14" s="10">
        <v>1.4E-07</v>
      </c>
      <c r="O14" s="18"/>
      <c r="P14" s="18"/>
      <c r="Q14" s="18"/>
      <c r="R14" s="88">
        <f t="shared" si="4"/>
      </c>
      <c r="S14" s="102">
        <f t="shared" si="6"/>
      </c>
      <c r="V14" s="10" t="s">
        <v>128</v>
      </c>
      <c r="W14" s="10" t="s">
        <v>465</v>
      </c>
      <c r="X14" s="10">
        <v>33.1</v>
      </c>
      <c r="Y14" s="10" t="s">
        <v>121</v>
      </c>
    </row>
    <row r="15" spans="1:25" s="10" customFormat="1" ht="14.25" customHeight="1">
      <c r="A15" s="84"/>
      <c r="B15" s="103"/>
      <c r="C15" s="75"/>
      <c r="D15" s="20"/>
      <c r="E15" s="9">
        <f t="shared" si="0"/>
      </c>
      <c r="F15" s="21">
        <f t="shared" si="1"/>
      </c>
      <c r="G15" s="90">
        <f t="shared" si="5"/>
      </c>
      <c r="H15" s="22">
        <f t="shared" si="2"/>
      </c>
      <c r="I15" s="24">
        <v>298</v>
      </c>
      <c r="J15" s="22">
        <f t="shared" si="3"/>
      </c>
      <c r="K15" s="10">
        <v>6.6E-07</v>
      </c>
      <c r="L15" s="10">
        <v>1E-06</v>
      </c>
      <c r="M15" s="10">
        <v>1.4E-07</v>
      </c>
      <c r="O15" s="18"/>
      <c r="P15" s="18"/>
      <c r="Q15" s="18"/>
      <c r="R15" s="88">
        <f t="shared" si="4"/>
      </c>
      <c r="S15" s="102">
        <f t="shared" si="6"/>
      </c>
      <c r="V15" s="10" t="s">
        <v>48</v>
      </c>
      <c r="W15" s="10" t="s">
        <v>465</v>
      </c>
      <c r="X15" s="10">
        <v>50.8</v>
      </c>
      <c r="Y15" s="10" t="s">
        <v>130</v>
      </c>
    </row>
    <row r="16" spans="1:25" s="10" customFormat="1" ht="14.25" customHeight="1">
      <c r="A16" s="84"/>
      <c r="B16" s="190" t="s">
        <v>578</v>
      </c>
      <c r="C16" s="75"/>
      <c r="D16" s="20"/>
      <c r="E16" s="9">
        <f t="shared" si="0"/>
      </c>
      <c r="F16" s="21">
        <f t="shared" si="1"/>
      </c>
      <c r="G16" s="90">
        <f t="shared" si="5"/>
      </c>
      <c r="H16" s="22">
        <f t="shared" si="2"/>
      </c>
      <c r="I16" s="24">
        <v>298</v>
      </c>
      <c r="J16" s="22">
        <f t="shared" si="3"/>
      </c>
      <c r="K16" s="10">
        <v>6.6E-07</v>
      </c>
      <c r="L16" s="10">
        <v>1E-06</v>
      </c>
      <c r="M16" s="10">
        <v>1.4E-07</v>
      </c>
      <c r="O16" s="18"/>
      <c r="P16" s="18"/>
      <c r="Q16" s="18"/>
      <c r="R16" s="88">
        <f t="shared" si="4"/>
      </c>
      <c r="S16" s="102">
        <f t="shared" si="6"/>
      </c>
      <c r="V16" s="10" t="s">
        <v>492</v>
      </c>
      <c r="W16" s="10" t="s">
        <v>49</v>
      </c>
      <c r="X16" s="10">
        <v>44.9</v>
      </c>
      <c r="Y16" s="10" t="s">
        <v>130</v>
      </c>
    </row>
    <row r="17" spans="1:25" s="10" customFormat="1" ht="14.25" customHeight="1">
      <c r="A17" s="84"/>
      <c r="B17" s="191"/>
      <c r="C17" s="75"/>
      <c r="D17" s="20"/>
      <c r="E17" s="9">
        <f t="shared" si="0"/>
      </c>
      <c r="F17" s="21">
        <f t="shared" si="1"/>
      </c>
      <c r="G17" s="90">
        <f t="shared" si="5"/>
      </c>
      <c r="H17" s="22">
        <f t="shared" si="2"/>
      </c>
      <c r="I17" s="24">
        <v>298</v>
      </c>
      <c r="J17" s="22">
        <f t="shared" si="3"/>
      </c>
      <c r="K17" s="10">
        <v>6.6E-07</v>
      </c>
      <c r="L17" s="10">
        <v>1E-06</v>
      </c>
      <c r="M17" s="10">
        <v>1.4E-07</v>
      </c>
      <c r="O17" s="18"/>
      <c r="P17" s="18"/>
      <c r="Q17" s="18"/>
      <c r="R17" s="88">
        <f t="shared" si="4"/>
      </c>
      <c r="S17" s="102">
        <f t="shared" si="6"/>
      </c>
      <c r="V17" s="10" t="s">
        <v>477</v>
      </c>
      <c r="W17" s="10" t="s">
        <v>465</v>
      </c>
      <c r="X17" s="10">
        <v>54.6</v>
      </c>
      <c r="Y17" s="10" t="s">
        <v>130</v>
      </c>
    </row>
    <row r="18" spans="1:25" s="10" customFormat="1" ht="14.25" customHeight="1">
      <c r="A18" s="84"/>
      <c r="B18" s="190" t="s">
        <v>213</v>
      </c>
      <c r="C18" s="75"/>
      <c r="D18" s="20"/>
      <c r="E18" s="9">
        <f t="shared" si="0"/>
      </c>
      <c r="F18" s="21">
        <f t="shared" si="1"/>
      </c>
      <c r="G18" s="90">
        <f t="shared" si="5"/>
      </c>
      <c r="H18" s="22">
        <f t="shared" si="2"/>
      </c>
      <c r="I18" s="24">
        <v>298</v>
      </c>
      <c r="J18" s="22">
        <f t="shared" si="3"/>
      </c>
      <c r="K18" s="10">
        <v>6.6E-07</v>
      </c>
      <c r="L18" s="10">
        <v>1E-06</v>
      </c>
      <c r="M18" s="10">
        <v>1.4E-07</v>
      </c>
      <c r="O18" s="18"/>
      <c r="P18" s="18"/>
      <c r="Q18" s="18"/>
      <c r="R18" s="88">
        <f t="shared" si="4"/>
      </c>
      <c r="S18" s="102">
        <f t="shared" si="6"/>
      </c>
      <c r="V18" s="10" t="s">
        <v>51</v>
      </c>
      <c r="W18" s="10" t="s">
        <v>49</v>
      </c>
      <c r="X18" s="10">
        <v>43.5</v>
      </c>
      <c r="Y18" s="10" t="s">
        <v>130</v>
      </c>
    </row>
    <row r="19" spans="1:25" s="10" customFormat="1" ht="14.25" customHeight="1">
      <c r="A19" s="84"/>
      <c r="B19" s="191"/>
      <c r="C19" s="75"/>
      <c r="D19" s="20"/>
      <c r="E19" s="9">
        <f t="shared" si="0"/>
      </c>
      <c r="F19" s="21">
        <f t="shared" si="1"/>
      </c>
      <c r="G19" s="90">
        <f t="shared" si="5"/>
      </c>
      <c r="H19" s="22">
        <f t="shared" si="2"/>
      </c>
      <c r="I19" s="24">
        <v>298</v>
      </c>
      <c r="J19" s="22">
        <f t="shared" si="3"/>
      </c>
      <c r="K19" s="10">
        <v>6.6E-07</v>
      </c>
      <c r="L19" s="10">
        <v>1E-06</v>
      </c>
      <c r="M19" s="10">
        <v>1.4E-07</v>
      </c>
      <c r="O19" s="18"/>
      <c r="P19" s="18"/>
      <c r="Q19" s="18"/>
      <c r="R19" s="88">
        <f t="shared" si="4"/>
      </c>
      <c r="S19" s="102">
        <f t="shared" si="6"/>
      </c>
      <c r="V19" s="10" t="s">
        <v>480</v>
      </c>
      <c r="W19" s="10" t="s">
        <v>49</v>
      </c>
      <c r="X19" s="10">
        <v>21.1</v>
      </c>
      <c r="Y19" s="10" t="s">
        <v>130</v>
      </c>
    </row>
    <row r="20" spans="1:25" s="10" customFormat="1" ht="14.25" customHeight="1">
      <c r="A20" s="84"/>
      <c r="B20" s="190" t="s">
        <v>214</v>
      </c>
      <c r="C20" s="75"/>
      <c r="D20" s="20"/>
      <c r="E20" s="9">
        <f t="shared" si="0"/>
      </c>
      <c r="F20" s="21">
        <f t="shared" si="1"/>
      </c>
      <c r="G20" s="90">
        <f t="shared" si="5"/>
      </c>
      <c r="H20" s="22">
        <f t="shared" si="2"/>
      </c>
      <c r="I20" s="24">
        <v>298</v>
      </c>
      <c r="J20" s="22">
        <f t="shared" si="3"/>
      </c>
      <c r="K20" s="10">
        <v>6.6E-07</v>
      </c>
      <c r="L20" s="10">
        <v>1E-06</v>
      </c>
      <c r="M20" s="10">
        <v>1.4E-07</v>
      </c>
      <c r="O20" s="18"/>
      <c r="P20" s="18"/>
      <c r="Q20" s="18"/>
      <c r="R20" s="88">
        <f t="shared" si="4"/>
      </c>
      <c r="S20" s="102">
        <f t="shared" si="6"/>
      </c>
      <c r="V20" s="10" t="s">
        <v>481</v>
      </c>
      <c r="W20" s="10" t="s">
        <v>49</v>
      </c>
      <c r="X20" s="10">
        <v>3.41</v>
      </c>
      <c r="Y20" s="10" t="s">
        <v>130</v>
      </c>
    </row>
    <row r="21" spans="1:25" s="10" customFormat="1" ht="14.25" customHeight="1">
      <c r="A21" s="84"/>
      <c r="B21" s="191"/>
      <c r="C21" s="75"/>
      <c r="D21" s="20"/>
      <c r="E21" s="9">
        <f t="shared" si="0"/>
      </c>
      <c r="F21" s="21">
        <f t="shared" si="1"/>
      </c>
      <c r="G21" s="90">
        <f t="shared" si="5"/>
      </c>
      <c r="H21" s="22">
        <f t="shared" si="2"/>
      </c>
      <c r="I21" s="24">
        <v>298</v>
      </c>
      <c r="J21" s="22">
        <f t="shared" si="3"/>
      </c>
      <c r="K21" s="10">
        <v>6.6E-07</v>
      </c>
      <c r="L21" s="10">
        <v>1E-06</v>
      </c>
      <c r="M21" s="10">
        <v>1.4E-07</v>
      </c>
      <c r="O21" s="18"/>
      <c r="P21" s="18"/>
      <c r="Q21" s="18"/>
      <c r="R21" s="88">
        <f t="shared" si="4"/>
      </c>
      <c r="S21" s="102">
        <f t="shared" si="6"/>
      </c>
      <c r="V21" s="10" t="s">
        <v>482</v>
      </c>
      <c r="W21" s="10" t="s">
        <v>49</v>
      </c>
      <c r="X21" s="10">
        <v>8.41</v>
      </c>
      <c r="Y21" s="10" t="s">
        <v>130</v>
      </c>
    </row>
    <row r="22" spans="1:25" s="10" customFormat="1" ht="14.25" customHeight="1">
      <c r="A22" s="84"/>
      <c r="B22" s="193" t="s">
        <v>579</v>
      </c>
      <c r="C22" s="75"/>
      <c r="D22" s="20"/>
      <c r="E22" s="9">
        <f t="shared" si="0"/>
      </c>
      <c r="F22" s="21">
        <f t="shared" si="1"/>
      </c>
      <c r="G22" s="90">
        <f t="shared" si="5"/>
      </c>
      <c r="H22" s="22">
        <f t="shared" si="2"/>
      </c>
      <c r="I22" s="24">
        <v>298</v>
      </c>
      <c r="J22" s="22">
        <f t="shared" si="3"/>
      </c>
      <c r="K22" s="10">
        <v>6.6E-07</v>
      </c>
      <c r="L22" s="10">
        <v>1E-06</v>
      </c>
      <c r="M22" s="10">
        <v>1.4E-07</v>
      </c>
      <c r="O22" s="18"/>
      <c r="P22" s="18"/>
      <c r="Q22" s="18"/>
      <c r="R22" s="88">
        <f t="shared" si="4"/>
      </c>
      <c r="S22" s="102">
        <f t="shared" si="6"/>
      </c>
      <c r="V22" s="10" t="s">
        <v>54</v>
      </c>
      <c r="W22" s="10" t="s">
        <v>49</v>
      </c>
      <c r="X22" s="10">
        <v>45</v>
      </c>
      <c r="Y22" s="10" t="s">
        <v>130</v>
      </c>
    </row>
    <row r="23" spans="1:25" s="10" customFormat="1" ht="14.25" customHeight="1">
      <c r="A23" s="84"/>
      <c r="B23" s="194"/>
      <c r="C23" s="75"/>
      <c r="D23" s="20"/>
      <c r="E23" s="9">
        <f t="shared" si="0"/>
      </c>
      <c r="F23" s="21">
        <f t="shared" si="1"/>
      </c>
      <c r="G23" s="90">
        <f t="shared" si="5"/>
      </c>
      <c r="H23" s="22">
        <f t="shared" si="2"/>
      </c>
      <c r="I23" s="24">
        <v>298</v>
      </c>
      <c r="J23" s="22">
        <f t="shared" si="3"/>
      </c>
      <c r="K23" s="10">
        <v>6.6E-07</v>
      </c>
      <c r="L23" s="10">
        <v>1E-06</v>
      </c>
      <c r="M23" s="10">
        <v>1.4E-07</v>
      </c>
      <c r="O23" s="18"/>
      <c r="P23" s="18"/>
      <c r="Q23" s="18"/>
      <c r="R23" s="88">
        <f t="shared" si="4"/>
      </c>
      <c r="S23" s="102">
        <f t="shared" si="6"/>
      </c>
      <c r="V23" s="10" t="s">
        <v>139</v>
      </c>
      <c r="W23" s="10" t="s">
        <v>49</v>
      </c>
      <c r="X23" s="10">
        <v>28.5</v>
      </c>
      <c r="Y23" s="10" t="s">
        <v>130</v>
      </c>
    </row>
    <row r="24" spans="1:19" s="10" customFormat="1" ht="14.25" customHeight="1">
      <c r="A24" s="84"/>
      <c r="B24" s="106" t="s">
        <v>580</v>
      </c>
      <c r="C24" s="75"/>
      <c r="D24" s="20"/>
      <c r="E24" s="9">
        <f t="shared" si="0"/>
      </c>
      <c r="F24" s="21">
        <f t="shared" si="1"/>
      </c>
      <c r="G24" s="90">
        <f t="shared" si="5"/>
      </c>
      <c r="H24" s="22">
        <f t="shared" si="2"/>
      </c>
      <c r="I24" s="24">
        <v>298</v>
      </c>
      <c r="J24" s="22">
        <f t="shared" si="3"/>
      </c>
      <c r="L24" s="10">
        <v>1E-06</v>
      </c>
      <c r="M24" s="10">
        <v>1.4E-07</v>
      </c>
      <c r="O24" s="18"/>
      <c r="P24" s="18"/>
      <c r="Q24" s="18"/>
      <c r="R24" s="88">
        <f t="shared" si="4"/>
      </c>
      <c r="S24" s="102">
        <f t="shared" si="6"/>
      </c>
    </row>
    <row r="25" spans="1:25" s="10" customFormat="1" ht="14.25" customHeight="1">
      <c r="A25" s="84"/>
      <c r="B25" s="107"/>
      <c r="C25" s="75"/>
      <c r="D25" s="20"/>
      <c r="E25" s="9">
        <f t="shared" si="0"/>
      </c>
      <c r="F25" s="21">
        <f t="shared" si="1"/>
      </c>
      <c r="G25" s="90">
        <f t="shared" si="5"/>
      </c>
      <c r="H25" s="22">
        <f t="shared" si="2"/>
      </c>
      <c r="I25" s="24">
        <v>298</v>
      </c>
      <c r="J25" s="22">
        <f t="shared" si="3"/>
      </c>
      <c r="L25" s="10">
        <v>1E-06</v>
      </c>
      <c r="M25" s="10">
        <v>1.4E-07</v>
      </c>
      <c r="O25" s="18"/>
      <c r="P25" s="18"/>
      <c r="Q25" s="18"/>
      <c r="R25" s="88">
        <f t="shared" si="4"/>
      </c>
      <c r="S25" s="102">
        <f t="shared" si="6"/>
      </c>
      <c r="V25" s="10" t="s">
        <v>9</v>
      </c>
      <c r="W25" s="10" t="s">
        <v>465</v>
      </c>
      <c r="X25" s="10">
        <v>37.3</v>
      </c>
      <c r="Y25" s="10" t="s">
        <v>142</v>
      </c>
    </row>
    <row r="26" spans="1:25" s="10" customFormat="1" ht="14.25" customHeight="1">
      <c r="A26" s="84"/>
      <c r="B26" s="106" t="s">
        <v>581</v>
      </c>
      <c r="C26" s="75"/>
      <c r="D26" s="20"/>
      <c r="E26" s="9">
        <f t="shared" si="0"/>
      </c>
      <c r="F26" s="21">
        <f t="shared" si="1"/>
      </c>
      <c r="G26" s="90">
        <f t="shared" si="5"/>
      </c>
      <c r="H26" s="22">
        <f t="shared" si="2"/>
      </c>
      <c r="I26" s="24">
        <v>298</v>
      </c>
      <c r="J26" s="22">
        <f t="shared" si="3"/>
      </c>
      <c r="L26" s="10">
        <v>1E-06</v>
      </c>
      <c r="M26" s="10">
        <v>1.4E-07</v>
      </c>
      <c r="O26" s="18"/>
      <c r="P26" s="18"/>
      <c r="Q26" s="18"/>
      <c r="R26" s="88">
        <f t="shared" si="4"/>
      </c>
      <c r="S26" s="102">
        <f t="shared" si="6"/>
      </c>
      <c r="V26" s="10" t="s">
        <v>5</v>
      </c>
      <c r="W26" s="10" t="s">
        <v>465</v>
      </c>
      <c r="X26" s="10">
        <v>40.9</v>
      </c>
      <c r="Y26" s="10" t="s">
        <v>142</v>
      </c>
    </row>
    <row r="27" spans="1:25" s="10" customFormat="1" ht="14.25" customHeight="1">
      <c r="A27" s="84"/>
      <c r="B27" s="107"/>
      <c r="C27" s="75"/>
      <c r="D27" s="20"/>
      <c r="E27" s="9">
        <f t="shared" si="0"/>
      </c>
      <c r="F27" s="21">
        <f t="shared" si="1"/>
      </c>
      <c r="G27" s="90">
        <f t="shared" si="5"/>
      </c>
      <c r="H27" s="22">
        <f t="shared" si="2"/>
      </c>
      <c r="I27" s="24">
        <v>298</v>
      </c>
      <c r="J27" s="22">
        <f t="shared" si="3"/>
      </c>
      <c r="L27" s="10">
        <v>1E-06</v>
      </c>
      <c r="M27" s="10">
        <v>1.4E-07</v>
      </c>
      <c r="O27" s="18"/>
      <c r="P27" s="18"/>
      <c r="Q27" s="18"/>
      <c r="R27" s="88">
        <f t="shared" si="4"/>
      </c>
      <c r="S27" s="102">
        <f t="shared" si="6"/>
      </c>
      <c r="V27" s="10" t="s">
        <v>145</v>
      </c>
      <c r="W27" s="10" t="s">
        <v>467</v>
      </c>
      <c r="X27" s="10">
        <v>35.3</v>
      </c>
      <c r="Y27" s="10" t="s">
        <v>142</v>
      </c>
    </row>
    <row r="28" spans="1:25" s="10" customFormat="1" ht="14.25" customHeight="1">
      <c r="A28" s="84"/>
      <c r="B28" s="106" t="s">
        <v>582</v>
      </c>
      <c r="C28" s="75"/>
      <c r="D28" s="20"/>
      <c r="E28" s="9">
        <f t="shared" si="0"/>
      </c>
      <c r="F28" s="21">
        <f t="shared" si="1"/>
      </c>
      <c r="G28" s="90">
        <f t="shared" si="5"/>
      </c>
      <c r="H28" s="22">
        <f t="shared" si="2"/>
      </c>
      <c r="I28" s="24">
        <v>298</v>
      </c>
      <c r="J28" s="22">
        <f t="shared" si="3"/>
      </c>
      <c r="L28" s="10">
        <v>1E-06</v>
      </c>
      <c r="M28" s="10">
        <v>1.4E-07</v>
      </c>
      <c r="O28" s="18"/>
      <c r="P28" s="18"/>
      <c r="Q28" s="18"/>
      <c r="R28" s="88">
        <f t="shared" si="4"/>
      </c>
      <c r="S28" s="102">
        <f t="shared" si="6"/>
      </c>
      <c r="V28" s="10" t="s">
        <v>58</v>
      </c>
      <c r="W28" s="10" t="s">
        <v>467</v>
      </c>
      <c r="X28" s="10">
        <v>38.2</v>
      </c>
      <c r="Y28" s="10" t="s">
        <v>142</v>
      </c>
    </row>
    <row r="29" spans="1:25" s="10" customFormat="1" ht="14.25" customHeight="1">
      <c r="A29" s="84"/>
      <c r="B29" s="107"/>
      <c r="C29" s="75"/>
      <c r="D29" s="20"/>
      <c r="E29" s="9">
        <f t="shared" si="0"/>
      </c>
      <c r="F29" s="21">
        <f t="shared" si="1"/>
      </c>
      <c r="G29" s="90">
        <f t="shared" si="5"/>
      </c>
      <c r="H29" s="22">
        <f t="shared" si="2"/>
      </c>
      <c r="I29" s="24">
        <v>298</v>
      </c>
      <c r="J29" s="22">
        <f t="shared" si="3"/>
      </c>
      <c r="L29" s="10">
        <v>1E-06</v>
      </c>
      <c r="M29" s="10">
        <v>1.4E-07</v>
      </c>
      <c r="O29" s="18"/>
      <c r="P29" s="18"/>
      <c r="Q29" s="18"/>
      <c r="R29" s="88">
        <f t="shared" si="4"/>
      </c>
      <c r="S29" s="102">
        <f t="shared" si="6"/>
      </c>
      <c r="V29" s="10" t="s">
        <v>468</v>
      </c>
      <c r="W29" s="10" t="s">
        <v>467</v>
      </c>
      <c r="X29" s="10">
        <v>34.6</v>
      </c>
      <c r="Y29" s="10" t="s">
        <v>142</v>
      </c>
    </row>
    <row r="30" spans="1:25" s="10" customFormat="1" ht="14.25" customHeight="1">
      <c r="A30" s="84"/>
      <c r="B30" s="106" t="s">
        <v>215</v>
      </c>
      <c r="C30" s="75"/>
      <c r="D30" s="20"/>
      <c r="E30" s="9">
        <f t="shared" si="0"/>
      </c>
      <c r="F30" s="21">
        <f t="shared" si="1"/>
      </c>
      <c r="G30" s="90">
        <f t="shared" si="5"/>
      </c>
      <c r="H30" s="22">
        <f t="shared" si="2"/>
      </c>
      <c r="I30" s="24">
        <v>298</v>
      </c>
      <c r="J30" s="22">
        <f t="shared" si="3"/>
      </c>
      <c r="L30" s="10">
        <v>6.9E-10</v>
      </c>
      <c r="M30" s="10">
        <v>6.9E-10</v>
      </c>
      <c r="O30" s="18"/>
      <c r="P30" s="18"/>
      <c r="Q30" s="18"/>
      <c r="R30" s="88">
        <f t="shared" si="4"/>
      </c>
      <c r="S30" s="102">
        <f t="shared" si="6"/>
      </c>
      <c r="V30" s="10" t="s">
        <v>469</v>
      </c>
      <c r="W30" s="10" t="s">
        <v>467</v>
      </c>
      <c r="X30" s="10">
        <v>33.6</v>
      </c>
      <c r="Y30" s="10" t="s">
        <v>142</v>
      </c>
    </row>
    <row r="31" spans="1:25" s="10" customFormat="1" ht="14.25" customHeight="1">
      <c r="A31" s="84"/>
      <c r="B31" s="107"/>
      <c r="C31" s="75"/>
      <c r="D31" s="20"/>
      <c r="E31" s="9">
        <f t="shared" si="0"/>
      </c>
      <c r="F31" s="21">
        <f t="shared" si="1"/>
      </c>
      <c r="G31" s="90">
        <f t="shared" si="5"/>
      </c>
      <c r="H31" s="22">
        <f t="shared" si="2"/>
      </c>
      <c r="I31" s="24">
        <v>298</v>
      </c>
      <c r="J31" s="22">
        <f t="shared" si="3"/>
      </c>
      <c r="L31" s="10">
        <v>6.9E-10</v>
      </c>
      <c r="M31" s="10">
        <v>6.9E-10</v>
      </c>
      <c r="O31" s="18"/>
      <c r="P31" s="18"/>
      <c r="Q31" s="18"/>
      <c r="R31" s="88">
        <f t="shared" si="4"/>
      </c>
      <c r="S31" s="102">
        <f t="shared" si="6"/>
      </c>
      <c r="V31" s="10" t="s">
        <v>470</v>
      </c>
      <c r="W31" s="10" t="s">
        <v>467</v>
      </c>
      <c r="X31" s="10">
        <v>36.7</v>
      </c>
      <c r="Y31" s="10" t="s">
        <v>142</v>
      </c>
    </row>
    <row r="32" spans="1:25" s="10" customFormat="1" ht="14.25" customHeight="1">
      <c r="A32" s="84"/>
      <c r="B32" s="106" t="s">
        <v>216</v>
      </c>
      <c r="C32" s="75"/>
      <c r="D32" s="20"/>
      <c r="E32" s="9">
        <f t="shared" si="0"/>
      </c>
      <c r="F32" s="21">
        <f t="shared" si="1"/>
      </c>
      <c r="G32" s="90">
        <f t="shared" si="5"/>
      </c>
      <c r="H32" s="22">
        <f t="shared" si="2"/>
      </c>
      <c r="I32" s="24">
        <v>298</v>
      </c>
      <c r="J32" s="22">
        <f t="shared" si="3"/>
      </c>
      <c r="K32" s="10">
        <v>7.2E-06</v>
      </c>
      <c r="O32" s="18"/>
      <c r="P32" s="18"/>
      <c r="Q32" s="18"/>
      <c r="R32" s="88">
        <f t="shared" si="4"/>
      </c>
      <c r="S32" s="102">
        <f t="shared" si="6"/>
      </c>
      <c r="V32" s="10" t="s">
        <v>471</v>
      </c>
      <c r="W32" s="10" t="s">
        <v>467</v>
      </c>
      <c r="X32" s="10">
        <v>36.7</v>
      </c>
      <c r="Y32" s="10" t="s">
        <v>142</v>
      </c>
    </row>
    <row r="33" spans="1:25" s="10" customFormat="1" ht="14.25" customHeight="1">
      <c r="A33" s="84"/>
      <c r="B33" s="107"/>
      <c r="C33" s="75"/>
      <c r="D33" s="20"/>
      <c r="E33" s="9">
        <f t="shared" si="0"/>
      </c>
      <c r="F33" s="21">
        <f t="shared" si="1"/>
      </c>
      <c r="G33" s="90">
        <f t="shared" si="5"/>
      </c>
      <c r="H33" s="22">
        <f t="shared" si="2"/>
      </c>
      <c r="I33" s="24">
        <v>298</v>
      </c>
      <c r="J33" s="22">
        <f t="shared" si="3"/>
      </c>
      <c r="K33" s="10">
        <v>7.2E-06</v>
      </c>
      <c r="O33" s="18"/>
      <c r="P33" s="18"/>
      <c r="Q33" s="18"/>
      <c r="R33" s="88">
        <f t="shared" si="4"/>
      </c>
      <c r="S33" s="102">
        <f t="shared" si="6"/>
      </c>
      <c r="V33" s="10" t="s">
        <v>472</v>
      </c>
      <c r="W33" s="10" t="s">
        <v>467</v>
      </c>
      <c r="X33" s="10">
        <v>37.7</v>
      </c>
      <c r="Y33" s="10" t="s">
        <v>142</v>
      </c>
    </row>
    <row r="34" spans="1:25" s="10" customFormat="1" ht="14.25" customHeight="1">
      <c r="A34" s="84"/>
      <c r="B34" s="106" t="s">
        <v>583</v>
      </c>
      <c r="C34" s="75"/>
      <c r="D34" s="20"/>
      <c r="E34" s="9">
        <f t="shared" si="0"/>
      </c>
      <c r="F34" s="21">
        <f t="shared" si="1"/>
      </c>
      <c r="G34" s="90">
        <f t="shared" si="5"/>
      </c>
      <c r="H34" s="22">
        <f t="shared" si="2"/>
      </c>
      <c r="I34" s="24">
        <v>298</v>
      </c>
      <c r="J34" s="22">
        <f t="shared" si="3"/>
      </c>
      <c r="K34" s="10">
        <v>6.6E-07</v>
      </c>
      <c r="L34" s="10">
        <v>1E-06</v>
      </c>
      <c r="M34" s="10">
        <v>1.4E-07</v>
      </c>
      <c r="O34" s="18"/>
      <c r="P34" s="18"/>
      <c r="Q34" s="18"/>
      <c r="R34" s="88">
        <f t="shared" si="4"/>
      </c>
      <c r="S34" s="102">
        <f t="shared" si="6"/>
      </c>
      <c r="V34" s="10" t="s">
        <v>152</v>
      </c>
      <c r="W34" s="10" t="s">
        <v>467</v>
      </c>
      <c r="X34" s="10">
        <v>39.1</v>
      </c>
      <c r="Y34" s="10" t="s">
        <v>142</v>
      </c>
    </row>
    <row r="35" spans="1:25" s="10" customFormat="1" ht="14.25" customHeight="1">
      <c r="A35" s="84"/>
      <c r="B35" s="107"/>
      <c r="C35" s="75"/>
      <c r="D35" s="20"/>
      <c r="E35" s="9">
        <f t="shared" si="0"/>
      </c>
      <c r="F35" s="21">
        <f t="shared" si="1"/>
      </c>
      <c r="G35" s="90">
        <f t="shared" si="5"/>
      </c>
      <c r="H35" s="22">
        <f t="shared" si="2"/>
      </c>
      <c r="I35" s="24">
        <v>298</v>
      </c>
      <c r="J35" s="22">
        <f t="shared" si="3"/>
      </c>
      <c r="K35" s="10">
        <v>6.6E-07</v>
      </c>
      <c r="L35" s="10">
        <v>1E-06</v>
      </c>
      <c r="M35" s="10">
        <v>1.4E-07</v>
      </c>
      <c r="O35" s="18"/>
      <c r="P35" s="18"/>
      <c r="Q35" s="18"/>
      <c r="R35" s="88">
        <f t="shared" si="4"/>
      </c>
      <c r="S35" s="102">
        <f t="shared" si="6"/>
      </c>
      <c r="V35" s="10" t="s">
        <v>584</v>
      </c>
      <c r="W35" s="10" t="s">
        <v>467</v>
      </c>
      <c r="X35" s="10">
        <v>41.9</v>
      </c>
      <c r="Y35" s="10" t="s">
        <v>142</v>
      </c>
    </row>
    <row r="36" spans="1:25" s="10" customFormat="1" ht="14.25" customHeight="1">
      <c r="A36" s="84"/>
      <c r="B36" s="106" t="s">
        <v>217</v>
      </c>
      <c r="C36" s="75"/>
      <c r="D36" s="20"/>
      <c r="E36" s="9">
        <f t="shared" si="0"/>
      </c>
      <c r="F36" s="21">
        <f t="shared" si="1"/>
      </c>
      <c r="G36" s="90">
        <f t="shared" si="5"/>
      </c>
      <c r="H36" s="22">
        <f t="shared" si="2"/>
      </c>
      <c r="I36" s="24">
        <v>298</v>
      </c>
      <c r="J36" s="22">
        <f t="shared" si="3"/>
      </c>
      <c r="K36" s="10">
        <v>6.6E-07</v>
      </c>
      <c r="L36" s="10">
        <v>1E-06</v>
      </c>
      <c r="M36" s="10">
        <v>1.4E-07</v>
      </c>
      <c r="O36" s="18"/>
      <c r="P36" s="18"/>
      <c r="Q36" s="18"/>
      <c r="R36" s="88">
        <f t="shared" si="4"/>
      </c>
      <c r="S36" s="102">
        <f t="shared" si="6"/>
      </c>
      <c r="V36" s="10" t="s">
        <v>474</v>
      </c>
      <c r="W36" s="10" t="s">
        <v>467</v>
      </c>
      <c r="X36" s="10">
        <v>40.2</v>
      </c>
      <c r="Y36" s="10" t="s">
        <v>142</v>
      </c>
    </row>
    <row r="37" spans="1:25" s="10" customFormat="1" ht="14.25" customHeight="1">
      <c r="A37" s="84"/>
      <c r="B37" s="107"/>
      <c r="C37" s="75"/>
      <c r="D37" s="20"/>
      <c r="E37" s="9">
        <f t="shared" si="0"/>
      </c>
      <c r="F37" s="21">
        <f t="shared" si="1"/>
      </c>
      <c r="G37" s="90">
        <f t="shared" si="5"/>
      </c>
      <c r="H37" s="22">
        <f t="shared" si="2"/>
      </c>
      <c r="I37" s="24">
        <v>298</v>
      </c>
      <c r="J37" s="22">
        <f t="shared" si="3"/>
      </c>
      <c r="K37" s="10">
        <v>6.6E-07</v>
      </c>
      <c r="L37" s="10">
        <v>1E-06</v>
      </c>
      <c r="M37" s="10">
        <v>1.4E-07</v>
      </c>
      <c r="O37" s="18"/>
      <c r="P37" s="18"/>
      <c r="Q37" s="18"/>
      <c r="R37" s="88">
        <f t="shared" si="4"/>
      </c>
      <c r="S37" s="102">
        <f t="shared" si="6"/>
      </c>
      <c r="V37" s="10" t="s">
        <v>155</v>
      </c>
      <c r="W37" s="10" t="s">
        <v>467</v>
      </c>
      <c r="X37" s="10">
        <v>37.9</v>
      </c>
      <c r="Y37" s="10" t="s">
        <v>142</v>
      </c>
    </row>
    <row r="38" spans="1:19" s="10" customFormat="1" ht="14.25" customHeight="1">
      <c r="A38" s="84"/>
      <c r="B38" s="106" t="s">
        <v>218</v>
      </c>
      <c r="C38" s="75"/>
      <c r="D38" s="20"/>
      <c r="E38" s="9">
        <f aca="true" t="shared" si="7" ref="E38:E69">IF(C38="","",VLOOKUP(C38,$V$7:$X$38,2,FALSE))</f>
      </c>
      <c r="F38" s="21">
        <f aca="true" t="shared" si="8" ref="F38:F69">IF(C38="","",VLOOKUP(C38,$V$7:$X$38,3,FALSE))</f>
      </c>
      <c r="G38" s="90">
        <f t="shared" si="5"/>
      </c>
      <c r="H38" s="22">
        <f aca="true" t="shared" si="9" ref="H38:H69">IF(ISERROR(D38*IF(F38="",1,F38)*G38),"",ROUND(D38*IF(F38="",1,F38)*G38,1))</f>
      </c>
      <c r="I38" s="24">
        <v>298</v>
      </c>
      <c r="J38" s="22">
        <f aca="true" t="shared" si="10" ref="J38:J69">IF(ISERROR(H38*I38),"",ROUND(H38*I38,1))</f>
      </c>
      <c r="K38" s="10">
        <v>6.6E-07</v>
      </c>
      <c r="L38" s="10">
        <v>1E-06</v>
      </c>
      <c r="M38" s="10">
        <v>1.4E-07</v>
      </c>
      <c r="O38" s="18"/>
      <c r="P38" s="18"/>
      <c r="Q38" s="18"/>
      <c r="R38" s="88">
        <f aca="true" t="shared" si="11" ref="R38:R69">IF(C38="","",VLOOKUP(C38,$V$7:$X$38,3,FALSE))</f>
      </c>
      <c r="S38" s="102">
        <f t="shared" si="6"/>
      </c>
    </row>
    <row r="39" spans="1:19" s="10" customFormat="1" ht="14.25" customHeight="1">
      <c r="A39" s="84"/>
      <c r="B39" s="107"/>
      <c r="C39" s="75"/>
      <c r="D39" s="20"/>
      <c r="E39" s="9">
        <f t="shared" si="7"/>
      </c>
      <c r="F39" s="21">
        <f t="shared" si="8"/>
      </c>
      <c r="G39" s="90">
        <f t="shared" si="5"/>
      </c>
      <c r="H39" s="22">
        <f t="shared" si="9"/>
      </c>
      <c r="I39" s="24">
        <v>298</v>
      </c>
      <c r="J39" s="22">
        <f t="shared" si="10"/>
      </c>
      <c r="K39" s="10">
        <v>6.6E-07</v>
      </c>
      <c r="L39" s="10">
        <v>1E-06</v>
      </c>
      <c r="M39" s="10">
        <v>1.4E-07</v>
      </c>
      <c r="O39" s="18"/>
      <c r="P39" s="18"/>
      <c r="Q39" s="18"/>
      <c r="R39" s="88">
        <f t="shared" si="11"/>
      </c>
      <c r="S39" s="102">
        <f t="shared" si="6"/>
      </c>
    </row>
    <row r="40" spans="1:19" s="10" customFormat="1" ht="14.25" customHeight="1">
      <c r="A40" s="84"/>
      <c r="B40" s="106" t="s">
        <v>219</v>
      </c>
      <c r="C40" s="75"/>
      <c r="D40" s="20"/>
      <c r="E40" s="9">
        <f t="shared" si="7"/>
      </c>
      <c r="F40" s="21">
        <f t="shared" si="8"/>
      </c>
      <c r="G40" s="90">
        <f t="shared" si="5"/>
      </c>
      <c r="H40" s="22">
        <f t="shared" si="9"/>
      </c>
      <c r="I40" s="24">
        <v>298</v>
      </c>
      <c r="J40" s="22">
        <f t="shared" si="10"/>
      </c>
      <c r="K40" s="10">
        <v>6.6E-07</v>
      </c>
      <c r="L40" s="10">
        <v>1E-06</v>
      </c>
      <c r="M40" s="10">
        <v>1.4E-07</v>
      </c>
      <c r="O40" s="18"/>
      <c r="P40" s="18"/>
      <c r="Q40" s="18"/>
      <c r="R40" s="88">
        <f t="shared" si="11"/>
      </c>
      <c r="S40" s="102">
        <f t="shared" si="6"/>
      </c>
    </row>
    <row r="41" spans="1:19" s="10" customFormat="1" ht="14.25" customHeight="1">
      <c r="A41" s="84"/>
      <c r="B41" s="107"/>
      <c r="C41" s="75"/>
      <c r="D41" s="20"/>
      <c r="E41" s="9">
        <f t="shared" si="7"/>
      </c>
      <c r="F41" s="21">
        <f t="shared" si="8"/>
      </c>
      <c r="G41" s="90">
        <f t="shared" si="5"/>
      </c>
      <c r="H41" s="22">
        <f t="shared" si="9"/>
      </c>
      <c r="I41" s="24">
        <v>298</v>
      </c>
      <c r="J41" s="22">
        <f t="shared" si="10"/>
      </c>
      <c r="K41" s="10">
        <v>6.6E-07</v>
      </c>
      <c r="L41" s="10">
        <v>1E-06</v>
      </c>
      <c r="M41" s="10">
        <v>1.4E-07</v>
      </c>
      <c r="O41" s="18"/>
      <c r="P41" s="18"/>
      <c r="Q41" s="18"/>
      <c r="R41" s="88">
        <f t="shared" si="11"/>
      </c>
      <c r="S41" s="102">
        <f t="shared" si="6"/>
      </c>
    </row>
    <row r="42" spans="1:19" s="10" customFormat="1" ht="14.25" customHeight="1">
      <c r="A42" s="84"/>
      <c r="B42" s="106" t="s">
        <v>220</v>
      </c>
      <c r="C42" s="75"/>
      <c r="D42" s="20"/>
      <c r="E42" s="9">
        <f t="shared" si="7"/>
      </c>
      <c r="F42" s="21">
        <f t="shared" si="8"/>
      </c>
      <c r="G42" s="90">
        <f t="shared" si="5"/>
      </c>
      <c r="H42" s="22">
        <f t="shared" si="9"/>
      </c>
      <c r="I42" s="24">
        <v>298</v>
      </c>
      <c r="J42" s="22">
        <f t="shared" si="10"/>
      </c>
      <c r="K42" s="10">
        <v>6.6E-07</v>
      </c>
      <c r="L42" s="10">
        <v>1E-06</v>
      </c>
      <c r="M42" s="10">
        <v>1.4E-07</v>
      </c>
      <c r="O42" s="18"/>
      <c r="P42" s="18"/>
      <c r="Q42" s="18"/>
      <c r="R42" s="88">
        <f t="shared" si="11"/>
      </c>
      <c r="S42" s="102">
        <f t="shared" si="6"/>
      </c>
    </row>
    <row r="43" spans="1:19" s="10" customFormat="1" ht="14.25" customHeight="1">
      <c r="A43" s="84"/>
      <c r="B43" s="107"/>
      <c r="C43" s="75"/>
      <c r="D43" s="20"/>
      <c r="E43" s="9">
        <f t="shared" si="7"/>
      </c>
      <c r="F43" s="21">
        <f t="shared" si="8"/>
      </c>
      <c r="G43" s="90">
        <f t="shared" si="5"/>
      </c>
      <c r="H43" s="22">
        <f t="shared" si="9"/>
      </c>
      <c r="I43" s="24">
        <v>298</v>
      </c>
      <c r="J43" s="22">
        <f t="shared" si="10"/>
      </c>
      <c r="K43" s="10">
        <v>6.6E-07</v>
      </c>
      <c r="L43" s="10">
        <v>1E-06</v>
      </c>
      <c r="M43" s="10">
        <v>1.4E-07</v>
      </c>
      <c r="O43" s="18"/>
      <c r="P43" s="18"/>
      <c r="Q43" s="18"/>
      <c r="R43" s="88">
        <f t="shared" si="11"/>
      </c>
      <c r="S43" s="102">
        <f t="shared" si="6"/>
      </c>
    </row>
    <row r="44" spans="1:19" s="10" customFormat="1" ht="14.25" customHeight="1">
      <c r="A44" s="84"/>
      <c r="B44" s="106" t="s">
        <v>221</v>
      </c>
      <c r="C44" s="75"/>
      <c r="D44" s="20"/>
      <c r="E44" s="9">
        <f t="shared" si="7"/>
      </c>
      <c r="F44" s="21">
        <f t="shared" si="8"/>
      </c>
      <c r="G44" s="90">
        <f aca="true" t="shared" si="12" ref="G44:G67">IF(C44="","",IF(VLOOKUP(C44,$V$7:$Y$39,4,FALSE)="固体燃料",K44,IF(VLOOKUP(C44,$V$7:$Y$39,4,FALSE)="液体燃料",L44,IF(VLOOKUP(C44,$V$7:$Y$39,4,FALSE)="気体燃料",M44,""))))</f>
      </c>
      <c r="H44" s="22">
        <f t="shared" si="9"/>
      </c>
      <c r="I44" s="24">
        <v>298</v>
      </c>
      <c r="J44" s="22">
        <f t="shared" si="10"/>
      </c>
      <c r="K44" s="10">
        <v>6.6E-07</v>
      </c>
      <c r="L44" s="10">
        <v>1E-06</v>
      </c>
      <c r="M44" s="10">
        <v>1.4E-07</v>
      </c>
      <c r="O44" s="18"/>
      <c r="P44" s="18"/>
      <c r="Q44" s="18"/>
      <c r="R44" s="88">
        <f t="shared" si="11"/>
      </c>
      <c r="S44" s="102">
        <f aca="true" t="shared" si="13" ref="S44:S67">IF(C44="","",IF(VLOOKUP(C44,$V$7:$Y$39,4,FALSE)="固体燃料",K44,IF(VLOOKUP(C44,$V$7:$Y$39,4,FALSE)="液体燃料",L44,IF(VLOOKUP(C44,$V$7:$Y$39,4,FALSE)="気体燃料",M44,""))))</f>
      </c>
    </row>
    <row r="45" spans="1:19" s="10" customFormat="1" ht="14.25" customHeight="1">
      <c r="A45" s="84"/>
      <c r="B45" s="107"/>
      <c r="C45" s="75"/>
      <c r="D45" s="20"/>
      <c r="E45" s="9">
        <f t="shared" si="7"/>
      </c>
      <c r="F45" s="21">
        <f t="shared" si="8"/>
      </c>
      <c r="G45" s="90">
        <f t="shared" si="12"/>
      </c>
      <c r="H45" s="22">
        <f t="shared" si="9"/>
      </c>
      <c r="I45" s="24">
        <v>298</v>
      </c>
      <c r="J45" s="22">
        <f t="shared" si="10"/>
      </c>
      <c r="K45" s="10">
        <v>6.6E-07</v>
      </c>
      <c r="L45" s="10">
        <v>1E-06</v>
      </c>
      <c r="M45" s="10">
        <v>1.4E-07</v>
      </c>
      <c r="O45" s="18"/>
      <c r="P45" s="18"/>
      <c r="Q45" s="18"/>
      <c r="R45" s="88">
        <f t="shared" si="11"/>
      </c>
      <c r="S45" s="102">
        <f t="shared" si="13"/>
      </c>
    </row>
    <row r="46" spans="1:19" s="10" customFormat="1" ht="14.25" customHeight="1">
      <c r="A46" s="84"/>
      <c r="B46" s="106" t="s">
        <v>222</v>
      </c>
      <c r="C46" s="75"/>
      <c r="D46" s="20"/>
      <c r="E46" s="9">
        <f t="shared" si="7"/>
      </c>
      <c r="F46" s="21">
        <f t="shared" si="8"/>
      </c>
      <c r="G46" s="90">
        <f t="shared" si="12"/>
      </c>
      <c r="H46" s="22">
        <f t="shared" si="9"/>
      </c>
      <c r="I46" s="24">
        <v>298</v>
      </c>
      <c r="J46" s="22">
        <f t="shared" si="10"/>
      </c>
      <c r="K46" s="10">
        <v>6.6E-07</v>
      </c>
      <c r="L46" s="10">
        <v>1E-06</v>
      </c>
      <c r="M46" s="10">
        <v>1.4E-07</v>
      </c>
      <c r="O46" s="18"/>
      <c r="P46" s="18"/>
      <c r="Q46" s="18"/>
      <c r="R46" s="88">
        <f t="shared" si="11"/>
      </c>
      <c r="S46" s="102">
        <f t="shared" si="13"/>
      </c>
    </row>
    <row r="47" spans="1:19" s="10" customFormat="1" ht="14.25" customHeight="1">
      <c r="A47" s="84"/>
      <c r="B47" s="107"/>
      <c r="C47" s="75"/>
      <c r="D47" s="20"/>
      <c r="E47" s="9">
        <f t="shared" si="7"/>
      </c>
      <c r="F47" s="21">
        <f t="shared" si="8"/>
      </c>
      <c r="G47" s="90">
        <f t="shared" si="12"/>
      </c>
      <c r="H47" s="22">
        <f t="shared" si="9"/>
      </c>
      <c r="I47" s="24">
        <v>298</v>
      </c>
      <c r="J47" s="22">
        <f t="shared" si="10"/>
      </c>
      <c r="K47" s="10">
        <v>6.6E-07</v>
      </c>
      <c r="L47" s="10">
        <v>1E-06</v>
      </c>
      <c r="M47" s="10">
        <v>1.4E-07</v>
      </c>
      <c r="O47" s="18"/>
      <c r="P47" s="18"/>
      <c r="Q47" s="18"/>
      <c r="R47" s="88">
        <f t="shared" si="11"/>
      </c>
      <c r="S47" s="102">
        <f t="shared" si="13"/>
      </c>
    </row>
    <row r="48" spans="1:19" s="10" customFormat="1" ht="14.25" customHeight="1">
      <c r="A48" s="84"/>
      <c r="B48" s="106" t="s">
        <v>223</v>
      </c>
      <c r="C48" s="75"/>
      <c r="D48" s="20"/>
      <c r="E48" s="9">
        <f t="shared" si="7"/>
      </c>
      <c r="F48" s="21">
        <f t="shared" si="8"/>
      </c>
      <c r="G48" s="90">
        <f t="shared" si="12"/>
      </c>
      <c r="H48" s="22">
        <f t="shared" si="9"/>
      </c>
      <c r="I48" s="24">
        <v>298</v>
      </c>
      <c r="J48" s="22">
        <f t="shared" si="10"/>
      </c>
      <c r="K48" s="10">
        <v>6.6E-07</v>
      </c>
      <c r="L48" s="10">
        <v>1E-06</v>
      </c>
      <c r="M48" s="10">
        <v>1.4E-07</v>
      </c>
      <c r="O48" s="18"/>
      <c r="P48" s="18"/>
      <c r="Q48" s="18"/>
      <c r="R48" s="88">
        <f t="shared" si="11"/>
      </c>
      <c r="S48" s="102">
        <f t="shared" si="13"/>
      </c>
    </row>
    <row r="49" spans="1:19" s="10" customFormat="1" ht="14.25" customHeight="1">
      <c r="A49" s="84"/>
      <c r="B49" s="107"/>
      <c r="C49" s="75"/>
      <c r="D49" s="20"/>
      <c r="E49" s="9">
        <f t="shared" si="7"/>
      </c>
      <c r="F49" s="21">
        <f t="shared" si="8"/>
      </c>
      <c r="G49" s="90">
        <f t="shared" si="12"/>
      </c>
      <c r="H49" s="22">
        <f t="shared" si="9"/>
      </c>
      <c r="I49" s="24">
        <v>298</v>
      </c>
      <c r="J49" s="22">
        <f t="shared" si="10"/>
      </c>
      <c r="K49" s="10">
        <v>6.6E-07</v>
      </c>
      <c r="L49" s="10">
        <v>1E-06</v>
      </c>
      <c r="M49" s="10">
        <v>1.4E-07</v>
      </c>
      <c r="O49" s="18"/>
      <c r="P49" s="18"/>
      <c r="Q49" s="18"/>
      <c r="R49" s="88">
        <f t="shared" si="11"/>
      </c>
      <c r="S49" s="102">
        <f t="shared" si="13"/>
      </c>
    </row>
    <row r="50" spans="1:19" s="10" customFormat="1" ht="14.25" customHeight="1">
      <c r="A50" s="84"/>
      <c r="B50" s="106" t="s">
        <v>224</v>
      </c>
      <c r="C50" s="75"/>
      <c r="D50" s="20"/>
      <c r="E50" s="9">
        <f t="shared" si="7"/>
      </c>
      <c r="F50" s="21">
        <f t="shared" si="8"/>
      </c>
      <c r="G50" s="90">
        <f t="shared" si="12"/>
      </c>
      <c r="H50" s="22">
        <f t="shared" si="9"/>
      </c>
      <c r="I50" s="24">
        <v>298</v>
      </c>
      <c r="J50" s="22">
        <f t="shared" si="10"/>
      </c>
      <c r="K50" s="10">
        <v>6.6E-07</v>
      </c>
      <c r="L50" s="10">
        <v>1E-06</v>
      </c>
      <c r="M50" s="10">
        <v>1.4E-07</v>
      </c>
      <c r="O50" s="18"/>
      <c r="P50" s="18"/>
      <c r="Q50" s="18"/>
      <c r="R50" s="88">
        <f t="shared" si="11"/>
      </c>
      <c r="S50" s="102">
        <f t="shared" si="13"/>
      </c>
    </row>
    <row r="51" spans="1:19" s="10" customFormat="1" ht="14.25" customHeight="1">
      <c r="A51" s="84"/>
      <c r="B51" s="107"/>
      <c r="C51" s="75"/>
      <c r="D51" s="20"/>
      <c r="E51" s="9">
        <f t="shared" si="7"/>
      </c>
      <c r="F51" s="21">
        <f t="shared" si="8"/>
      </c>
      <c r="G51" s="90">
        <f t="shared" si="12"/>
      </c>
      <c r="H51" s="22">
        <f t="shared" si="9"/>
      </c>
      <c r="I51" s="24">
        <v>298</v>
      </c>
      <c r="J51" s="22">
        <f t="shared" si="10"/>
      </c>
      <c r="K51" s="10">
        <v>6.6E-07</v>
      </c>
      <c r="L51" s="10">
        <v>1E-06</v>
      </c>
      <c r="M51" s="10">
        <v>1.4E-07</v>
      </c>
      <c r="O51" s="18"/>
      <c r="P51" s="18"/>
      <c r="Q51" s="18"/>
      <c r="R51" s="88">
        <f t="shared" si="11"/>
      </c>
      <c r="S51" s="102">
        <f t="shared" si="13"/>
      </c>
    </row>
    <row r="52" spans="1:19" s="10" customFormat="1" ht="14.25" customHeight="1">
      <c r="A52" s="84"/>
      <c r="B52" s="106" t="s">
        <v>225</v>
      </c>
      <c r="C52" s="75"/>
      <c r="D52" s="20"/>
      <c r="E52" s="9">
        <f t="shared" si="7"/>
      </c>
      <c r="F52" s="21">
        <f t="shared" si="8"/>
      </c>
      <c r="G52" s="90">
        <f t="shared" si="12"/>
      </c>
      <c r="H52" s="22">
        <f t="shared" si="9"/>
      </c>
      <c r="I52" s="24">
        <v>298</v>
      </c>
      <c r="J52" s="22">
        <f t="shared" si="10"/>
      </c>
      <c r="K52" s="10">
        <v>6.6E-07</v>
      </c>
      <c r="L52" s="10">
        <v>1E-06</v>
      </c>
      <c r="M52" s="10">
        <v>1.4E-07</v>
      </c>
      <c r="O52" s="18"/>
      <c r="P52" s="18"/>
      <c r="Q52" s="18"/>
      <c r="R52" s="88">
        <f t="shared" si="11"/>
      </c>
      <c r="S52" s="102">
        <f t="shared" si="13"/>
      </c>
    </row>
    <row r="53" spans="1:19" s="10" customFormat="1" ht="14.25" customHeight="1">
      <c r="A53" s="84"/>
      <c r="B53" s="107"/>
      <c r="C53" s="75"/>
      <c r="D53" s="20"/>
      <c r="E53" s="9">
        <f t="shared" si="7"/>
      </c>
      <c r="F53" s="21">
        <f t="shared" si="8"/>
      </c>
      <c r="G53" s="90">
        <f t="shared" si="12"/>
      </c>
      <c r="H53" s="22">
        <f t="shared" si="9"/>
      </c>
      <c r="I53" s="24">
        <v>298</v>
      </c>
      <c r="J53" s="22">
        <f t="shared" si="10"/>
      </c>
      <c r="K53" s="10">
        <v>6.6E-07</v>
      </c>
      <c r="L53" s="10">
        <v>1E-06</v>
      </c>
      <c r="M53" s="10">
        <v>1.4E-07</v>
      </c>
      <c r="O53" s="18"/>
      <c r="P53" s="18"/>
      <c r="Q53" s="18"/>
      <c r="R53" s="88">
        <f t="shared" si="11"/>
      </c>
      <c r="S53" s="102">
        <f t="shared" si="13"/>
      </c>
    </row>
    <row r="54" spans="1:19" s="10" customFormat="1" ht="14.25" customHeight="1">
      <c r="A54" s="84"/>
      <c r="B54" s="106" t="s">
        <v>226</v>
      </c>
      <c r="C54" s="75"/>
      <c r="D54" s="20"/>
      <c r="E54" s="9">
        <f t="shared" si="7"/>
      </c>
      <c r="F54" s="21">
        <f t="shared" si="8"/>
      </c>
      <c r="G54" s="90">
        <f t="shared" si="12"/>
      </c>
      <c r="H54" s="22">
        <f t="shared" si="9"/>
      </c>
      <c r="I54" s="24">
        <v>298</v>
      </c>
      <c r="J54" s="22">
        <f t="shared" si="10"/>
      </c>
      <c r="K54" s="10">
        <v>6.6E-07</v>
      </c>
      <c r="L54" s="10">
        <v>1E-06</v>
      </c>
      <c r="M54" s="10">
        <v>1.4E-07</v>
      </c>
      <c r="O54" s="18"/>
      <c r="P54" s="18"/>
      <c r="Q54" s="18"/>
      <c r="R54" s="88">
        <f t="shared" si="11"/>
      </c>
      <c r="S54" s="102">
        <f t="shared" si="13"/>
      </c>
    </row>
    <row r="55" spans="1:19" s="10" customFormat="1" ht="14.25" customHeight="1">
      <c r="A55" s="84"/>
      <c r="B55" s="107"/>
      <c r="C55" s="75"/>
      <c r="D55" s="20"/>
      <c r="E55" s="9">
        <f t="shared" si="7"/>
      </c>
      <c r="F55" s="21">
        <f t="shared" si="8"/>
      </c>
      <c r="G55" s="90">
        <f t="shared" si="12"/>
      </c>
      <c r="H55" s="22">
        <f t="shared" si="9"/>
      </c>
      <c r="I55" s="24">
        <v>298</v>
      </c>
      <c r="J55" s="22">
        <f t="shared" si="10"/>
      </c>
      <c r="K55" s="10">
        <v>6.6E-07</v>
      </c>
      <c r="L55" s="10">
        <v>1E-06</v>
      </c>
      <c r="M55" s="10">
        <v>1.4E-07</v>
      </c>
      <c r="O55" s="18"/>
      <c r="P55" s="18"/>
      <c r="Q55" s="18"/>
      <c r="R55" s="88">
        <f t="shared" si="11"/>
      </c>
      <c r="S55" s="102">
        <f t="shared" si="13"/>
      </c>
    </row>
    <row r="56" spans="1:19" s="10" customFormat="1" ht="14.25" customHeight="1">
      <c r="A56" s="84"/>
      <c r="B56" s="106" t="s">
        <v>227</v>
      </c>
      <c r="C56" s="75"/>
      <c r="D56" s="20"/>
      <c r="E56" s="9">
        <f t="shared" si="7"/>
      </c>
      <c r="F56" s="21">
        <f t="shared" si="8"/>
      </c>
      <c r="G56" s="90">
        <f t="shared" si="12"/>
      </c>
      <c r="H56" s="22">
        <f t="shared" si="9"/>
      </c>
      <c r="I56" s="24">
        <v>298</v>
      </c>
      <c r="J56" s="22">
        <f t="shared" si="10"/>
      </c>
      <c r="K56" s="10">
        <v>6.6E-07</v>
      </c>
      <c r="L56" s="10">
        <v>1E-06</v>
      </c>
      <c r="M56" s="10">
        <v>1.4E-07</v>
      </c>
      <c r="O56" s="18"/>
      <c r="P56" s="18"/>
      <c r="Q56" s="18"/>
      <c r="R56" s="88">
        <f t="shared" si="11"/>
      </c>
      <c r="S56" s="102">
        <f t="shared" si="13"/>
      </c>
    </row>
    <row r="57" spans="1:19" s="10" customFormat="1" ht="14.25" customHeight="1">
      <c r="A57" s="84"/>
      <c r="B57" s="107"/>
      <c r="C57" s="75"/>
      <c r="D57" s="20"/>
      <c r="E57" s="9">
        <f t="shared" si="7"/>
      </c>
      <c r="F57" s="21">
        <f t="shared" si="8"/>
      </c>
      <c r="G57" s="90">
        <f t="shared" si="12"/>
      </c>
      <c r="H57" s="22">
        <f t="shared" si="9"/>
      </c>
      <c r="I57" s="24">
        <v>298</v>
      </c>
      <c r="J57" s="22">
        <f t="shared" si="10"/>
      </c>
      <c r="K57" s="10">
        <v>6.6E-07</v>
      </c>
      <c r="L57" s="10">
        <v>1E-06</v>
      </c>
      <c r="M57" s="10">
        <v>1.4E-07</v>
      </c>
      <c r="O57" s="18"/>
      <c r="P57" s="18"/>
      <c r="Q57" s="18"/>
      <c r="R57" s="88">
        <f t="shared" si="11"/>
      </c>
      <c r="S57" s="102">
        <f t="shared" si="13"/>
      </c>
    </row>
    <row r="58" spans="1:19" s="10" customFormat="1" ht="14.25" customHeight="1">
      <c r="A58" s="84"/>
      <c r="B58" s="106" t="s">
        <v>228</v>
      </c>
      <c r="C58" s="75"/>
      <c r="D58" s="20"/>
      <c r="E58" s="9">
        <f t="shared" si="7"/>
      </c>
      <c r="F58" s="21">
        <f t="shared" si="8"/>
      </c>
      <c r="G58" s="90">
        <f t="shared" si="12"/>
      </c>
      <c r="H58" s="22">
        <f t="shared" si="9"/>
      </c>
      <c r="I58" s="24">
        <v>298</v>
      </c>
      <c r="J58" s="22">
        <f t="shared" si="10"/>
      </c>
      <c r="K58" s="10">
        <v>6.6E-07</v>
      </c>
      <c r="L58" s="10">
        <v>1E-06</v>
      </c>
      <c r="M58" s="10">
        <v>1.4E-07</v>
      </c>
      <c r="O58" s="18"/>
      <c r="P58" s="18"/>
      <c r="Q58" s="18"/>
      <c r="R58" s="88">
        <f t="shared" si="11"/>
      </c>
      <c r="S58" s="102">
        <f t="shared" si="13"/>
      </c>
    </row>
    <row r="59" spans="1:19" s="10" customFormat="1" ht="14.25" customHeight="1">
      <c r="A59" s="84"/>
      <c r="B59" s="107"/>
      <c r="C59" s="75"/>
      <c r="D59" s="20"/>
      <c r="E59" s="9">
        <f t="shared" si="7"/>
      </c>
      <c r="F59" s="21">
        <f t="shared" si="8"/>
      </c>
      <c r="G59" s="90">
        <f t="shared" si="12"/>
      </c>
      <c r="H59" s="22">
        <f t="shared" si="9"/>
      </c>
      <c r="I59" s="24">
        <v>298</v>
      </c>
      <c r="J59" s="22">
        <f t="shared" si="10"/>
      </c>
      <c r="K59" s="10">
        <v>6.6E-07</v>
      </c>
      <c r="L59" s="10">
        <v>1E-06</v>
      </c>
      <c r="M59" s="10">
        <v>1.4E-07</v>
      </c>
      <c r="O59" s="18"/>
      <c r="P59" s="18"/>
      <c r="Q59" s="18"/>
      <c r="R59" s="88">
        <f t="shared" si="11"/>
      </c>
      <c r="S59" s="102">
        <f t="shared" si="13"/>
      </c>
    </row>
    <row r="60" spans="1:19" s="10" customFormat="1" ht="14.25" customHeight="1">
      <c r="A60" s="84"/>
      <c r="B60" s="106" t="s">
        <v>229</v>
      </c>
      <c r="C60" s="75"/>
      <c r="D60" s="20"/>
      <c r="E60" s="9">
        <f t="shared" si="7"/>
      </c>
      <c r="F60" s="21">
        <f t="shared" si="8"/>
      </c>
      <c r="G60" s="90">
        <f t="shared" si="12"/>
      </c>
      <c r="H60" s="22">
        <f t="shared" si="9"/>
      </c>
      <c r="I60" s="24">
        <v>298</v>
      </c>
      <c r="J60" s="22">
        <f t="shared" si="10"/>
      </c>
      <c r="K60" s="10">
        <v>6.6E-07</v>
      </c>
      <c r="L60" s="10">
        <v>1E-06</v>
      </c>
      <c r="M60" s="10">
        <v>1.4E-07</v>
      </c>
      <c r="O60" s="18"/>
      <c r="P60" s="18"/>
      <c r="Q60" s="18"/>
      <c r="R60" s="88">
        <f t="shared" si="11"/>
      </c>
      <c r="S60" s="102">
        <f t="shared" si="13"/>
      </c>
    </row>
    <row r="61" spans="1:19" s="10" customFormat="1" ht="14.25" customHeight="1">
      <c r="A61" s="84"/>
      <c r="B61" s="107"/>
      <c r="C61" s="75"/>
      <c r="D61" s="20"/>
      <c r="E61" s="9">
        <f t="shared" si="7"/>
      </c>
      <c r="F61" s="21">
        <f t="shared" si="8"/>
      </c>
      <c r="G61" s="90">
        <f t="shared" si="12"/>
      </c>
      <c r="H61" s="22">
        <f t="shared" si="9"/>
      </c>
      <c r="I61" s="24">
        <v>298</v>
      </c>
      <c r="J61" s="22">
        <f t="shared" si="10"/>
      </c>
      <c r="K61" s="10">
        <v>6.6E-07</v>
      </c>
      <c r="L61" s="10">
        <v>1E-06</v>
      </c>
      <c r="M61" s="10">
        <v>1.4E-07</v>
      </c>
      <c r="O61" s="18"/>
      <c r="P61" s="18"/>
      <c r="Q61" s="18"/>
      <c r="R61" s="88">
        <f t="shared" si="11"/>
      </c>
      <c r="S61" s="102">
        <f t="shared" si="13"/>
      </c>
    </row>
    <row r="62" spans="1:19" s="10" customFormat="1" ht="14.25" customHeight="1">
      <c r="A62" s="84"/>
      <c r="B62" s="106" t="s">
        <v>230</v>
      </c>
      <c r="C62" s="75"/>
      <c r="D62" s="20"/>
      <c r="E62" s="9">
        <f t="shared" si="7"/>
      </c>
      <c r="F62" s="21">
        <f t="shared" si="8"/>
      </c>
      <c r="G62" s="90">
        <f t="shared" si="12"/>
      </c>
      <c r="H62" s="22">
        <f t="shared" si="9"/>
      </c>
      <c r="I62" s="24">
        <v>298</v>
      </c>
      <c r="J62" s="22">
        <f t="shared" si="10"/>
      </c>
      <c r="K62" s="10">
        <v>6.6E-07</v>
      </c>
      <c r="L62" s="10">
        <v>1E-06</v>
      </c>
      <c r="M62" s="10">
        <v>1.4E-07</v>
      </c>
      <c r="O62" s="18"/>
      <c r="P62" s="18"/>
      <c r="Q62" s="18"/>
      <c r="R62" s="88">
        <f t="shared" si="11"/>
      </c>
      <c r="S62" s="102">
        <f t="shared" si="13"/>
      </c>
    </row>
    <row r="63" spans="1:19" s="10" customFormat="1" ht="14.25" customHeight="1">
      <c r="A63" s="84"/>
      <c r="B63" s="107"/>
      <c r="C63" s="75"/>
      <c r="D63" s="20"/>
      <c r="E63" s="9">
        <f t="shared" si="7"/>
      </c>
      <c r="F63" s="21">
        <f t="shared" si="8"/>
      </c>
      <c r="G63" s="90">
        <f t="shared" si="12"/>
      </c>
      <c r="H63" s="22">
        <f t="shared" si="9"/>
      </c>
      <c r="I63" s="24">
        <v>298</v>
      </c>
      <c r="J63" s="22">
        <f t="shared" si="10"/>
      </c>
      <c r="K63" s="10">
        <v>6.6E-07</v>
      </c>
      <c r="L63" s="10">
        <v>1E-06</v>
      </c>
      <c r="M63" s="10">
        <v>1.4E-07</v>
      </c>
      <c r="O63" s="18"/>
      <c r="P63" s="18"/>
      <c r="Q63" s="18"/>
      <c r="R63" s="88">
        <f t="shared" si="11"/>
      </c>
      <c r="S63" s="102">
        <f t="shared" si="13"/>
      </c>
    </row>
    <row r="64" spans="1:19" s="10" customFormat="1" ht="14.25" customHeight="1">
      <c r="A64" s="84"/>
      <c r="B64" s="106" t="s">
        <v>231</v>
      </c>
      <c r="C64" s="75"/>
      <c r="D64" s="20"/>
      <c r="E64" s="9">
        <f t="shared" si="7"/>
      </c>
      <c r="F64" s="21">
        <f t="shared" si="8"/>
      </c>
      <c r="G64" s="90">
        <f t="shared" si="12"/>
      </c>
      <c r="H64" s="22">
        <f t="shared" si="9"/>
      </c>
      <c r="I64" s="24">
        <v>298</v>
      </c>
      <c r="J64" s="22">
        <f t="shared" si="10"/>
      </c>
      <c r="K64" s="10">
        <v>6.6E-07</v>
      </c>
      <c r="L64" s="10">
        <v>1E-06</v>
      </c>
      <c r="M64" s="10">
        <v>1.4E-07</v>
      </c>
      <c r="O64" s="18"/>
      <c r="P64" s="18"/>
      <c r="Q64" s="18"/>
      <c r="R64" s="88">
        <f t="shared" si="11"/>
      </c>
      <c r="S64" s="102">
        <f t="shared" si="13"/>
      </c>
    </row>
    <row r="65" spans="1:19" s="10" customFormat="1" ht="14.25" customHeight="1">
      <c r="A65" s="84"/>
      <c r="B65" s="107"/>
      <c r="C65" s="75"/>
      <c r="D65" s="20"/>
      <c r="E65" s="9">
        <f t="shared" si="7"/>
      </c>
      <c r="F65" s="21">
        <f t="shared" si="8"/>
      </c>
      <c r="G65" s="90">
        <f t="shared" si="12"/>
      </c>
      <c r="H65" s="22">
        <f t="shared" si="9"/>
      </c>
      <c r="I65" s="24">
        <v>298</v>
      </c>
      <c r="J65" s="22">
        <f t="shared" si="10"/>
      </c>
      <c r="K65" s="10">
        <v>6.6E-07</v>
      </c>
      <c r="L65" s="10">
        <v>1E-06</v>
      </c>
      <c r="M65" s="10">
        <v>1.4E-07</v>
      </c>
      <c r="O65" s="18"/>
      <c r="P65" s="18"/>
      <c r="Q65" s="18"/>
      <c r="R65" s="88">
        <f t="shared" si="11"/>
      </c>
      <c r="S65" s="102">
        <f t="shared" si="13"/>
      </c>
    </row>
    <row r="66" spans="1:19" s="10" customFormat="1" ht="14.25" customHeight="1">
      <c r="A66" s="84"/>
      <c r="B66" s="106" t="s">
        <v>232</v>
      </c>
      <c r="C66" s="75"/>
      <c r="D66" s="20"/>
      <c r="E66" s="9">
        <f t="shared" si="7"/>
      </c>
      <c r="F66" s="21">
        <f t="shared" si="8"/>
      </c>
      <c r="G66" s="90">
        <f t="shared" si="12"/>
      </c>
      <c r="H66" s="22">
        <f t="shared" si="9"/>
      </c>
      <c r="I66" s="24">
        <v>298</v>
      </c>
      <c r="J66" s="22">
        <f t="shared" si="10"/>
      </c>
      <c r="K66" s="10">
        <v>6.6E-07</v>
      </c>
      <c r="L66" s="10">
        <v>1E-06</v>
      </c>
      <c r="M66" s="10">
        <v>1.4E-07</v>
      </c>
      <c r="O66" s="18"/>
      <c r="P66" s="18"/>
      <c r="Q66" s="18" t="s">
        <v>461</v>
      </c>
      <c r="R66" s="88">
        <f t="shared" si="11"/>
      </c>
      <c r="S66" s="102">
        <f t="shared" si="13"/>
      </c>
    </row>
    <row r="67" spans="1:19" s="10" customFormat="1" ht="14.25" customHeight="1">
      <c r="A67" s="84"/>
      <c r="B67" s="107"/>
      <c r="C67" s="75"/>
      <c r="D67" s="20"/>
      <c r="E67" s="9">
        <f t="shared" si="7"/>
      </c>
      <c r="F67" s="21">
        <f t="shared" si="8"/>
      </c>
      <c r="G67" s="90">
        <f t="shared" si="12"/>
      </c>
      <c r="H67" s="22">
        <f t="shared" si="9"/>
      </c>
      <c r="I67" s="24">
        <v>298</v>
      </c>
      <c r="J67" s="22">
        <f t="shared" si="10"/>
      </c>
      <c r="K67" s="10">
        <v>6.6E-07</v>
      </c>
      <c r="L67" s="10">
        <v>1E-06</v>
      </c>
      <c r="M67" s="10">
        <v>1.4E-07</v>
      </c>
      <c r="O67" s="18"/>
      <c r="P67" s="18"/>
      <c r="Q67" s="18"/>
      <c r="R67" s="88">
        <f t="shared" si="11"/>
      </c>
      <c r="S67" s="102">
        <f t="shared" si="13"/>
      </c>
    </row>
    <row r="68" spans="1:19" s="10" customFormat="1" ht="14.25" customHeight="1">
      <c r="A68" s="84"/>
      <c r="B68" s="190" t="s">
        <v>233</v>
      </c>
      <c r="C68" s="75"/>
      <c r="D68" s="20"/>
      <c r="E68" s="9">
        <f t="shared" si="7"/>
      </c>
      <c r="F68" s="21">
        <f t="shared" si="8"/>
      </c>
      <c r="G68" s="90">
        <f>IF(C68="","",IF(OR(C68="一般炭",C68="コークス"),O68,IF(VLOOKUP(C68,$V$7:$Y$39,4,FALSE)="液体燃料",L68,IF(VLOOKUP(C68,$V$7:$Y$39,4,FALSE)="気体燃料",M68,"-"))))</f>
      </c>
      <c r="H68" s="22">
        <f t="shared" si="9"/>
      </c>
      <c r="I68" s="24">
        <v>298</v>
      </c>
      <c r="J68" s="22">
        <f t="shared" si="10"/>
      </c>
      <c r="L68" s="10">
        <v>1E-06</v>
      </c>
      <c r="M68" s="10">
        <v>1.4E-07</v>
      </c>
      <c r="O68" s="104">
        <v>6.6E-07</v>
      </c>
      <c r="P68" s="18"/>
      <c r="Q68" s="18" t="s">
        <v>461</v>
      </c>
      <c r="R68" s="88">
        <f t="shared" si="11"/>
      </c>
      <c r="S68" s="102">
        <f>IF(C68="","",IF(OR(C68="一般炭",C68="コークス"),O68,IF(VLOOKUP(C68,$V$7:$Y$39,4,FALSE)="液体燃料",L68,IF(VLOOKUP(C68,$V$7:$Y$39,4,FALSE)="気体燃料",M68,"-"))))</f>
      </c>
    </row>
    <row r="69" spans="1:19" s="10" customFormat="1" ht="14.25" customHeight="1">
      <c r="A69" s="84"/>
      <c r="B69" s="191"/>
      <c r="C69" s="75"/>
      <c r="D69" s="20"/>
      <c r="E69" s="9">
        <f t="shared" si="7"/>
      </c>
      <c r="F69" s="21">
        <f t="shared" si="8"/>
      </c>
      <c r="G69" s="90">
        <f>IF(C69="","",IF(OR(C69="一般炭",C69="コークス"),O69,IF(VLOOKUP(C69,$V$7:$Y$39,4,FALSE)="液体燃料",L69,IF(VLOOKUP(C69,$V$7:$Y$39,4,FALSE)="気体燃料",M69,"-"))))</f>
      </c>
      <c r="H69" s="22">
        <f t="shared" si="9"/>
      </c>
      <c r="I69" s="24">
        <v>298</v>
      </c>
      <c r="J69" s="22">
        <f t="shared" si="10"/>
      </c>
      <c r="L69" s="10">
        <v>1E-06</v>
      </c>
      <c r="M69" s="10">
        <v>1.4E-07</v>
      </c>
      <c r="O69" s="104">
        <v>6.6E-07</v>
      </c>
      <c r="P69" s="18"/>
      <c r="Q69" s="18"/>
      <c r="R69" s="88">
        <f t="shared" si="11"/>
      </c>
      <c r="S69" s="102">
        <f>IF(C69="","",IF(OR(C69="一般炭",C69="コークス"),O69,IF(VLOOKUP(C69,$V$7:$Y$39,4,FALSE)="液体燃料",L69,IF(VLOOKUP(C69,$V$7:$Y$39,4,FALSE)="気体燃料",M69,"-"))))</f>
      </c>
    </row>
    <row r="70" spans="1:19" s="10" customFormat="1" ht="14.25" customHeight="1">
      <c r="A70" s="84"/>
      <c r="B70" s="101" t="s">
        <v>585</v>
      </c>
      <c r="C70" s="13" t="s">
        <v>586</v>
      </c>
      <c r="D70" s="20"/>
      <c r="E70" s="9" t="str">
        <f aca="true" t="shared" si="14" ref="E70:E86">IF(C70="","",VLOOKUP(C70,$V$7:$X$38,2,FALSE))</f>
        <v>kg</v>
      </c>
      <c r="F70" s="21">
        <f aca="true" t="shared" si="15" ref="F70:F86">IF(C70="","",VLOOKUP(C70,$V$7:$X$38,3,FALSE))</f>
        <v>25.7</v>
      </c>
      <c r="G70" s="90">
        <v>6.6E-07</v>
      </c>
      <c r="H70" s="22">
        <f aca="true" t="shared" si="16" ref="H70:H86">IF(ISERROR(D70*IF(F70="",1,F70)*G70),"",ROUND(D70*IF(F70="",1,F70)*G70,1))</f>
        <v>0</v>
      </c>
      <c r="I70" s="24">
        <v>298</v>
      </c>
      <c r="J70" s="22">
        <f aca="true" t="shared" si="17" ref="J70:J101">IF(ISERROR(H70*I70),"",ROUND(H70*I70,1))</f>
        <v>0</v>
      </c>
      <c r="O70" s="104">
        <v>6.6E-07</v>
      </c>
      <c r="P70" s="18"/>
      <c r="Q70" s="18"/>
      <c r="R70" s="88">
        <f aca="true" t="shared" si="18" ref="R70:R86">IF(C70="","",VLOOKUP(C70,$V$7:$X$38,3,FALSE))</f>
        <v>25.7</v>
      </c>
      <c r="S70" s="102">
        <v>6.6E-07</v>
      </c>
    </row>
    <row r="71" spans="1:19" s="10" customFormat="1" ht="14.25" customHeight="1">
      <c r="A71" s="84"/>
      <c r="B71" s="103"/>
      <c r="C71" s="13" t="s">
        <v>587</v>
      </c>
      <c r="D71" s="20"/>
      <c r="E71" s="9" t="str">
        <f t="shared" si="14"/>
        <v>kg</v>
      </c>
      <c r="F71" s="21">
        <f t="shared" si="15"/>
        <v>29.4</v>
      </c>
      <c r="G71" s="90">
        <v>6.6E-07</v>
      </c>
      <c r="H71" s="22">
        <f t="shared" si="16"/>
        <v>0</v>
      </c>
      <c r="I71" s="24">
        <v>298</v>
      </c>
      <c r="J71" s="22">
        <f t="shared" si="17"/>
        <v>0</v>
      </c>
      <c r="O71" s="104">
        <v>6.6E-07</v>
      </c>
      <c r="P71" s="18"/>
      <c r="Q71" s="18"/>
      <c r="R71" s="88">
        <f t="shared" si="18"/>
        <v>29.4</v>
      </c>
      <c r="S71" s="102">
        <v>6.6E-07</v>
      </c>
    </row>
    <row r="72" spans="1:19" s="10" customFormat="1" ht="14.25" customHeight="1">
      <c r="A72" s="84"/>
      <c r="B72" s="190" t="s">
        <v>588</v>
      </c>
      <c r="C72" s="75"/>
      <c r="D72" s="20"/>
      <c r="E72" s="9">
        <f t="shared" si="14"/>
      </c>
      <c r="F72" s="21">
        <f t="shared" si="15"/>
      </c>
      <c r="G72" s="90">
        <f>IF(C72="","",IF(OR(C72="一般炭",C72="コークス"),O72,IF(VLOOKUP(C72,$V$7:$Y$39,4,FALSE)="液体燃料",L72,IF(VLOOKUP(C72,$V$7:$Y$39,4,FALSE)="気体燃料",M72,"-"))))</f>
      </c>
      <c r="H72" s="22">
        <f t="shared" si="16"/>
      </c>
      <c r="I72" s="24">
        <v>298</v>
      </c>
      <c r="J72" s="22">
        <f t="shared" si="17"/>
      </c>
      <c r="L72" s="10">
        <v>1E-06</v>
      </c>
      <c r="M72" s="10">
        <v>1.4E-07</v>
      </c>
      <c r="O72" s="104">
        <v>6.6E-07</v>
      </c>
      <c r="P72" s="18"/>
      <c r="Q72" s="18"/>
      <c r="R72" s="88">
        <f t="shared" si="18"/>
      </c>
      <c r="S72" s="102">
        <f>IF(C72="","",IF(OR(C72="一般炭",C72="コークス"),O72,IF(VLOOKUP(C72,$V$7:$Y$39,4,FALSE)="液体燃料",L72,IF(VLOOKUP(C72,$V$7:$Y$39,4,FALSE)="気体燃料",M72,"-"))))</f>
      </c>
    </row>
    <row r="73" spans="1:19" s="10" customFormat="1" ht="14.25" customHeight="1">
      <c r="A73" s="84"/>
      <c r="B73" s="191"/>
      <c r="C73" s="75"/>
      <c r="D73" s="20"/>
      <c r="E73" s="9">
        <f t="shared" si="14"/>
      </c>
      <c r="F73" s="21">
        <f t="shared" si="15"/>
      </c>
      <c r="G73" s="90">
        <f>IF(C73="","",IF(OR(C73="一般炭",C73="コークス"),O73,IF(VLOOKUP(C73,$V$7:$Y$39,4,FALSE)="液体燃料",L73,IF(VLOOKUP(C73,$V$7:$Y$39,4,FALSE)="気体燃料",M73,"-"))))</f>
      </c>
      <c r="H73" s="22">
        <f t="shared" si="16"/>
      </c>
      <c r="I73" s="24">
        <v>298</v>
      </c>
      <c r="J73" s="22">
        <f t="shared" si="17"/>
      </c>
      <c r="L73" s="10">
        <v>1E-06</v>
      </c>
      <c r="M73" s="10">
        <v>1.4E-07</v>
      </c>
      <c r="O73" s="104">
        <v>6.6E-07</v>
      </c>
      <c r="P73" s="18"/>
      <c r="Q73" s="18"/>
      <c r="R73" s="88">
        <f t="shared" si="18"/>
      </c>
      <c r="S73" s="102">
        <f>IF(C73="","",IF(OR(C73="一般炭",C73="コークス"),O73,IF(VLOOKUP(C73,$V$7:$Y$39,4,FALSE)="液体燃料",L73,IF(VLOOKUP(C73,$V$7:$Y$39,4,FALSE)="気体燃料",M73,"-"))))</f>
      </c>
    </row>
    <row r="74" spans="1:19" s="10" customFormat="1" ht="14.25" customHeight="1">
      <c r="A74" s="84"/>
      <c r="B74" s="190" t="s">
        <v>589</v>
      </c>
      <c r="C74" s="75"/>
      <c r="D74" s="20"/>
      <c r="E74" s="9">
        <f t="shared" si="14"/>
      </c>
      <c r="F74" s="21">
        <f t="shared" si="15"/>
      </c>
      <c r="G74" s="90">
        <v>7.8E-08</v>
      </c>
      <c r="H74" s="22">
        <f t="shared" si="16"/>
        <v>0</v>
      </c>
      <c r="I74" s="24">
        <v>298</v>
      </c>
      <c r="J74" s="22">
        <f t="shared" si="17"/>
        <v>0</v>
      </c>
      <c r="L74" s="10">
        <v>7.8E-08</v>
      </c>
      <c r="M74" s="10">
        <v>7.8E-08</v>
      </c>
      <c r="O74" s="18"/>
      <c r="P74" s="18"/>
      <c r="Q74" s="18"/>
      <c r="R74" s="88">
        <f t="shared" si="18"/>
      </c>
      <c r="S74" s="102">
        <v>7.8E-08</v>
      </c>
    </row>
    <row r="75" spans="1:19" s="10" customFormat="1" ht="14.25" customHeight="1">
      <c r="A75" s="84"/>
      <c r="B75" s="191"/>
      <c r="C75" s="75"/>
      <c r="D75" s="20"/>
      <c r="E75" s="9">
        <f t="shared" si="14"/>
      </c>
      <c r="F75" s="21">
        <f t="shared" si="15"/>
      </c>
      <c r="G75" s="90">
        <v>7.8E-08</v>
      </c>
      <c r="H75" s="22">
        <f t="shared" si="16"/>
        <v>0</v>
      </c>
      <c r="I75" s="24">
        <v>298</v>
      </c>
      <c r="J75" s="22">
        <f t="shared" si="17"/>
        <v>0</v>
      </c>
      <c r="L75" s="10">
        <v>7.8E-08</v>
      </c>
      <c r="M75" s="10">
        <v>7.8E-08</v>
      </c>
      <c r="O75" s="18"/>
      <c r="P75" s="18"/>
      <c r="Q75" s="18"/>
      <c r="R75" s="88">
        <f t="shared" si="18"/>
      </c>
      <c r="S75" s="102">
        <v>7.8E-08</v>
      </c>
    </row>
    <row r="76" spans="1:19" s="10" customFormat="1" ht="14.25" customHeight="1">
      <c r="A76" s="84"/>
      <c r="B76" s="190" t="s">
        <v>590</v>
      </c>
      <c r="C76" s="75"/>
      <c r="D76" s="20"/>
      <c r="E76" s="9">
        <f t="shared" si="14"/>
      </c>
      <c r="F76" s="21">
        <f t="shared" si="15"/>
      </c>
      <c r="G76" s="90">
        <v>1.7E-06</v>
      </c>
      <c r="H76" s="22">
        <f t="shared" si="16"/>
        <v>0</v>
      </c>
      <c r="I76" s="24">
        <v>298</v>
      </c>
      <c r="J76" s="22">
        <f t="shared" si="17"/>
        <v>0</v>
      </c>
      <c r="L76" s="10">
        <v>1.7E-06</v>
      </c>
      <c r="M76" s="10">
        <v>1.7E-06</v>
      </c>
      <c r="O76" s="18"/>
      <c r="P76" s="18"/>
      <c r="Q76" s="18"/>
      <c r="R76" s="88">
        <f t="shared" si="18"/>
      </c>
      <c r="S76" s="102">
        <v>1.7E-06</v>
      </c>
    </row>
    <row r="77" spans="1:19" s="10" customFormat="1" ht="14.25" customHeight="1">
      <c r="A77" s="84"/>
      <c r="B77" s="191"/>
      <c r="C77" s="75"/>
      <c r="D77" s="20"/>
      <c r="E77" s="9">
        <f t="shared" si="14"/>
      </c>
      <c r="F77" s="21">
        <f t="shared" si="15"/>
      </c>
      <c r="G77" s="90">
        <v>1.7E-06</v>
      </c>
      <c r="H77" s="22">
        <f t="shared" si="16"/>
        <v>0</v>
      </c>
      <c r="I77" s="24">
        <v>298</v>
      </c>
      <c r="J77" s="22">
        <f t="shared" si="17"/>
        <v>0</v>
      </c>
      <c r="L77" s="10">
        <v>1.7E-06</v>
      </c>
      <c r="M77" s="10">
        <v>1.7E-06</v>
      </c>
      <c r="O77" s="18"/>
      <c r="P77" s="18"/>
      <c r="Q77" s="18"/>
      <c r="R77" s="88">
        <f t="shared" si="18"/>
      </c>
      <c r="S77" s="102">
        <v>1.7E-06</v>
      </c>
    </row>
    <row r="78" spans="1:19" s="10" customFormat="1" ht="14.25" customHeight="1">
      <c r="A78" s="84"/>
      <c r="B78" s="190" t="s">
        <v>591</v>
      </c>
      <c r="C78" s="75"/>
      <c r="D78" s="20"/>
      <c r="E78" s="9">
        <f t="shared" si="14"/>
      </c>
      <c r="F78" s="21">
        <f t="shared" si="15"/>
      </c>
      <c r="G78" s="90">
        <v>6.2E-07</v>
      </c>
      <c r="H78" s="22">
        <f t="shared" si="16"/>
        <v>0</v>
      </c>
      <c r="I78" s="24">
        <v>298</v>
      </c>
      <c r="J78" s="22">
        <f t="shared" si="17"/>
        <v>0</v>
      </c>
      <c r="L78" s="10">
        <v>6.2E-07</v>
      </c>
      <c r="M78" s="10">
        <v>6.2E-07</v>
      </c>
      <c r="O78" s="18"/>
      <c r="P78" s="18"/>
      <c r="Q78" s="18"/>
      <c r="R78" s="88">
        <f t="shared" si="18"/>
      </c>
      <c r="S78" s="102">
        <v>6.2E-07</v>
      </c>
    </row>
    <row r="79" spans="1:19" s="10" customFormat="1" ht="14.25" customHeight="1">
      <c r="A79" s="84"/>
      <c r="B79" s="191"/>
      <c r="C79" s="75"/>
      <c r="D79" s="20"/>
      <c r="E79" s="9">
        <f t="shared" si="14"/>
      </c>
      <c r="F79" s="21">
        <f t="shared" si="15"/>
      </c>
      <c r="G79" s="90">
        <v>6.2E-07</v>
      </c>
      <c r="H79" s="22">
        <f t="shared" si="16"/>
        <v>0</v>
      </c>
      <c r="I79" s="24">
        <v>298</v>
      </c>
      <c r="J79" s="22">
        <f t="shared" si="17"/>
        <v>0</v>
      </c>
      <c r="L79" s="10">
        <v>6.2E-07</v>
      </c>
      <c r="M79" s="10">
        <v>6.2E-07</v>
      </c>
      <c r="O79" s="18"/>
      <c r="P79" s="18"/>
      <c r="Q79" s="18"/>
      <c r="R79" s="88">
        <f t="shared" si="18"/>
      </c>
      <c r="S79" s="102">
        <v>6.2E-07</v>
      </c>
    </row>
    <row r="80" spans="1:19" s="10" customFormat="1" ht="14.25" customHeight="1">
      <c r="A80" s="84"/>
      <c r="B80" s="190" t="s">
        <v>592</v>
      </c>
      <c r="C80" s="75"/>
      <c r="D80" s="20"/>
      <c r="E80" s="9">
        <f t="shared" si="14"/>
      </c>
      <c r="F80" s="21">
        <f t="shared" si="15"/>
      </c>
      <c r="G80" s="90">
        <v>6.2E-07</v>
      </c>
      <c r="H80" s="22">
        <f t="shared" si="16"/>
        <v>0</v>
      </c>
      <c r="I80" s="24">
        <v>298</v>
      </c>
      <c r="J80" s="22">
        <f t="shared" si="17"/>
        <v>0</v>
      </c>
      <c r="L80" s="10">
        <v>6.2E-07</v>
      </c>
      <c r="M80" s="10">
        <v>6.2E-07</v>
      </c>
      <c r="O80" s="18"/>
      <c r="P80" s="18"/>
      <c r="Q80" s="18"/>
      <c r="R80" s="88">
        <f t="shared" si="18"/>
      </c>
      <c r="S80" s="102">
        <v>6.2E-07</v>
      </c>
    </row>
    <row r="81" spans="1:19" s="10" customFormat="1" ht="14.25" customHeight="1">
      <c r="A81" s="84"/>
      <c r="B81" s="191"/>
      <c r="C81" s="75"/>
      <c r="D81" s="20"/>
      <c r="E81" s="9">
        <f t="shared" si="14"/>
      </c>
      <c r="F81" s="21">
        <f t="shared" si="15"/>
      </c>
      <c r="G81" s="90">
        <v>6.2E-07</v>
      </c>
      <c r="H81" s="22">
        <f t="shared" si="16"/>
        <v>0</v>
      </c>
      <c r="I81" s="24">
        <v>298</v>
      </c>
      <c r="J81" s="22">
        <f t="shared" si="17"/>
        <v>0</v>
      </c>
      <c r="L81" s="10">
        <v>6.2E-07</v>
      </c>
      <c r="M81" s="10">
        <v>6.2E-07</v>
      </c>
      <c r="O81" s="18"/>
      <c r="P81" s="18"/>
      <c r="Q81" s="18"/>
      <c r="R81" s="88">
        <f t="shared" si="18"/>
      </c>
      <c r="S81" s="102">
        <v>6.2E-07</v>
      </c>
    </row>
    <row r="82" spans="1:19" s="10" customFormat="1" ht="14.25" customHeight="1">
      <c r="A82" s="84"/>
      <c r="B82" s="185" t="s">
        <v>593</v>
      </c>
      <c r="C82" s="13" t="s">
        <v>586</v>
      </c>
      <c r="D82" s="20"/>
      <c r="E82" s="9" t="str">
        <f t="shared" si="14"/>
        <v>kg</v>
      </c>
      <c r="F82" s="21">
        <f t="shared" si="15"/>
        <v>25.7</v>
      </c>
      <c r="G82" s="90">
        <v>1.3E-06</v>
      </c>
      <c r="H82" s="22">
        <f t="shared" si="16"/>
        <v>0</v>
      </c>
      <c r="I82" s="24">
        <v>298</v>
      </c>
      <c r="J82" s="22">
        <f t="shared" si="17"/>
        <v>0</v>
      </c>
      <c r="K82" s="10">
        <v>1.3E-06</v>
      </c>
      <c r="O82" s="18"/>
      <c r="P82" s="18"/>
      <c r="Q82" s="18"/>
      <c r="R82" s="88">
        <f t="shared" si="18"/>
        <v>25.7</v>
      </c>
      <c r="S82" s="102">
        <v>1.3E-06</v>
      </c>
    </row>
    <row r="83" spans="1:19" s="10" customFormat="1" ht="14.25" customHeight="1">
      <c r="A83" s="84"/>
      <c r="B83" s="189"/>
      <c r="C83" s="13" t="s">
        <v>500</v>
      </c>
      <c r="D83" s="20"/>
      <c r="E83" s="9" t="str">
        <f t="shared" si="14"/>
        <v>kg</v>
      </c>
      <c r="F83" s="21">
        <f t="shared" si="15"/>
        <v>23.9</v>
      </c>
      <c r="G83" s="90">
        <v>1.3E-06</v>
      </c>
      <c r="H83" s="22">
        <f t="shared" si="16"/>
        <v>0</v>
      </c>
      <c r="I83" s="24">
        <v>298</v>
      </c>
      <c r="J83" s="22">
        <f t="shared" si="17"/>
        <v>0</v>
      </c>
      <c r="K83" s="10">
        <v>1.3E-06</v>
      </c>
      <c r="O83" s="18"/>
      <c r="P83" s="18"/>
      <c r="Q83" s="18"/>
      <c r="R83" s="88">
        <f t="shared" si="18"/>
        <v>23.9</v>
      </c>
      <c r="S83" s="102">
        <v>1.3E-06</v>
      </c>
    </row>
    <row r="84" spans="1:19" s="10" customFormat="1" ht="14.25" customHeight="1">
      <c r="A84" s="84"/>
      <c r="B84" s="189"/>
      <c r="C84" s="13" t="s">
        <v>170</v>
      </c>
      <c r="D84" s="20"/>
      <c r="E84" s="9" t="str">
        <f t="shared" si="14"/>
        <v>㍑</v>
      </c>
      <c r="F84" s="21">
        <f t="shared" si="15"/>
        <v>36.7</v>
      </c>
      <c r="G84" s="90">
        <v>5.7E-07</v>
      </c>
      <c r="H84" s="22">
        <f t="shared" si="16"/>
        <v>0</v>
      </c>
      <c r="I84" s="24">
        <v>298</v>
      </c>
      <c r="J84" s="22">
        <f t="shared" si="17"/>
        <v>0</v>
      </c>
      <c r="L84" s="10">
        <v>5.7E-07</v>
      </c>
      <c r="O84" s="18"/>
      <c r="P84" s="18"/>
      <c r="Q84" s="18"/>
      <c r="R84" s="88">
        <f t="shared" si="18"/>
        <v>36.7</v>
      </c>
      <c r="S84" s="102">
        <v>5.7E-07</v>
      </c>
    </row>
    <row r="85" spans="1:19" s="10" customFormat="1" ht="14.25" customHeight="1">
      <c r="A85" s="84"/>
      <c r="B85" s="189"/>
      <c r="C85" s="13" t="s">
        <v>476</v>
      </c>
      <c r="D85" s="20"/>
      <c r="E85" s="9" t="str">
        <f t="shared" si="14"/>
        <v>kg</v>
      </c>
      <c r="F85" s="21">
        <f t="shared" si="15"/>
        <v>50.8</v>
      </c>
      <c r="G85" s="90">
        <v>9E-08</v>
      </c>
      <c r="H85" s="22">
        <f t="shared" si="16"/>
        <v>0</v>
      </c>
      <c r="I85" s="24">
        <v>298</v>
      </c>
      <c r="J85" s="22">
        <f t="shared" si="17"/>
        <v>0</v>
      </c>
      <c r="M85" s="10">
        <v>9E-08</v>
      </c>
      <c r="O85" s="18"/>
      <c r="P85" s="18"/>
      <c r="Q85" s="18"/>
      <c r="R85" s="88">
        <f t="shared" si="18"/>
        <v>50.8</v>
      </c>
      <c r="S85" s="102">
        <v>9E-08</v>
      </c>
    </row>
    <row r="86" spans="1:19" s="10" customFormat="1" ht="14.25" customHeight="1">
      <c r="A86" s="84"/>
      <c r="B86" s="186"/>
      <c r="C86" s="13" t="s">
        <v>594</v>
      </c>
      <c r="D86" s="20"/>
      <c r="E86" s="9" t="str">
        <f t="shared" si="14"/>
        <v>Nm3</v>
      </c>
      <c r="F86" s="21">
        <f t="shared" si="15"/>
        <v>45</v>
      </c>
      <c r="G86" s="90">
        <v>9E-08</v>
      </c>
      <c r="H86" s="22">
        <f t="shared" si="16"/>
        <v>0</v>
      </c>
      <c r="I86" s="24">
        <v>298</v>
      </c>
      <c r="J86" s="22">
        <f t="shared" si="17"/>
        <v>0</v>
      </c>
      <c r="M86" s="10">
        <v>9E-08</v>
      </c>
      <c r="O86" s="18"/>
      <c r="P86" s="18"/>
      <c r="Q86" s="18"/>
      <c r="R86" s="88">
        <f t="shared" si="18"/>
        <v>45</v>
      </c>
      <c r="S86" s="102">
        <v>9E-08</v>
      </c>
    </row>
    <row r="87" spans="1:19" s="10" customFormat="1" ht="14.25" customHeight="1">
      <c r="A87" s="187" t="s">
        <v>236</v>
      </c>
      <c r="B87" s="12" t="s">
        <v>524</v>
      </c>
      <c r="C87" s="13" t="s">
        <v>179</v>
      </c>
      <c r="D87" s="20"/>
      <c r="E87" s="9" t="s">
        <v>490</v>
      </c>
      <c r="F87" s="21"/>
      <c r="G87" s="90">
        <v>280</v>
      </c>
      <c r="H87" s="22">
        <f aca="true" t="shared" si="19" ref="H87:H118">IF(ISERROR(D87*G87),"",ROUND(D87*G87,1))</f>
        <v>0</v>
      </c>
      <c r="I87" s="24">
        <v>298</v>
      </c>
      <c r="J87" s="22">
        <f t="shared" si="17"/>
        <v>0</v>
      </c>
      <c r="O87" s="18"/>
      <c r="P87" s="18"/>
      <c r="Q87" s="18"/>
      <c r="R87" s="108" t="s">
        <v>237</v>
      </c>
      <c r="S87" s="102">
        <v>280</v>
      </c>
    </row>
    <row r="88" spans="1:19" s="10" customFormat="1" ht="14.25" customHeight="1">
      <c r="A88" s="192"/>
      <c r="B88" s="12" t="s">
        <v>525</v>
      </c>
      <c r="C88" s="13" t="s">
        <v>179</v>
      </c>
      <c r="D88" s="20"/>
      <c r="E88" s="9" t="s">
        <v>490</v>
      </c>
      <c r="F88" s="21"/>
      <c r="G88" s="90">
        <v>3.2</v>
      </c>
      <c r="H88" s="22">
        <f t="shared" si="19"/>
        <v>0</v>
      </c>
      <c r="I88" s="24">
        <v>298</v>
      </c>
      <c r="J88" s="22">
        <f t="shared" si="17"/>
        <v>0</v>
      </c>
      <c r="O88" s="18"/>
      <c r="P88" s="18"/>
      <c r="Q88" s="18"/>
      <c r="R88" s="108" t="s">
        <v>237</v>
      </c>
      <c r="S88" s="102">
        <v>3.2</v>
      </c>
    </row>
    <row r="89" spans="1:19" s="10" customFormat="1" ht="14.25" customHeight="1">
      <c r="A89" s="81" t="s">
        <v>238</v>
      </c>
      <c r="B89" s="12"/>
      <c r="C89" s="13" t="s">
        <v>239</v>
      </c>
      <c r="D89" s="20"/>
      <c r="E89" s="9" t="s">
        <v>240</v>
      </c>
      <c r="F89" s="21"/>
      <c r="G89" s="90">
        <v>1000</v>
      </c>
      <c r="H89" s="22">
        <f t="shared" si="19"/>
        <v>0</v>
      </c>
      <c r="I89" s="24">
        <v>298</v>
      </c>
      <c r="J89" s="22">
        <f t="shared" si="17"/>
        <v>0</v>
      </c>
      <c r="O89" s="18"/>
      <c r="P89" s="18"/>
      <c r="Q89" s="18"/>
      <c r="R89" s="108" t="s">
        <v>84</v>
      </c>
      <c r="S89" s="102">
        <v>1000</v>
      </c>
    </row>
    <row r="90" spans="1:19" s="10" customFormat="1" ht="28.5" customHeight="1">
      <c r="A90" s="93" t="s">
        <v>181</v>
      </c>
      <c r="B90" s="12" t="s">
        <v>461</v>
      </c>
      <c r="C90" s="13" t="s">
        <v>241</v>
      </c>
      <c r="D90" s="20"/>
      <c r="E90" s="9" t="s">
        <v>242</v>
      </c>
      <c r="F90" s="21"/>
      <c r="G90" s="90">
        <v>4.3</v>
      </c>
      <c r="H90" s="22">
        <f t="shared" si="19"/>
        <v>0</v>
      </c>
      <c r="I90" s="24">
        <v>298</v>
      </c>
      <c r="J90" s="22">
        <f t="shared" si="17"/>
        <v>0</v>
      </c>
      <c r="O90" s="18"/>
      <c r="P90" s="18"/>
      <c r="Q90" s="18"/>
      <c r="R90" s="108" t="s">
        <v>195</v>
      </c>
      <c r="S90" s="102">
        <v>4.3</v>
      </c>
    </row>
    <row r="91" spans="1:19" s="10" customFormat="1" ht="14.25" customHeight="1">
      <c r="A91" s="81" t="s">
        <v>183</v>
      </c>
      <c r="B91" s="109" t="s">
        <v>518</v>
      </c>
      <c r="C91" s="13" t="s">
        <v>184</v>
      </c>
      <c r="D91" s="20"/>
      <c r="E91" s="9" t="s">
        <v>519</v>
      </c>
      <c r="F91" s="21"/>
      <c r="G91" s="90">
        <v>0.00016</v>
      </c>
      <c r="H91" s="22">
        <f t="shared" si="19"/>
        <v>0</v>
      </c>
      <c r="I91" s="24">
        <v>298</v>
      </c>
      <c r="J91" s="22">
        <f t="shared" si="17"/>
        <v>0</v>
      </c>
      <c r="O91" s="18"/>
      <c r="P91" s="18"/>
      <c r="Q91" s="18"/>
      <c r="R91" s="108" t="s">
        <v>173</v>
      </c>
      <c r="S91" s="102">
        <v>0.00016</v>
      </c>
    </row>
    <row r="92" spans="1:19" s="10" customFormat="1" ht="14.25" customHeight="1">
      <c r="A92" s="85"/>
      <c r="B92" s="110" t="s">
        <v>185</v>
      </c>
      <c r="C92" s="13" t="s">
        <v>186</v>
      </c>
      <c r="D92" s="20"/>
      <c r="E92" s="9" t="s">
        <v>243</v>
      </c>
      <c r="F92" s="21"/>
      <c r="G92" s="90">
        <v>0.0045000000000000005</v>
      </c>
      <c r="H92" s="22">
        <f t="shared" si="19"/>
        <v>0</v>
      </c>
      <c r="I92" s="24">
        <v>298</v>
      </c>
      <c r="J92" s="22">
        <f t="shared" si="17"/>
        <v>0</v>
      </c>
      <c r="O92" s="18"/>
      <c r="P92" s="18"/>
      <c r="Q92" s="18"/>
      <c r="R92" s="108" t="s">
        <v>82</v>
      </c>
      <c r="S92" s="102">
        <v>0.0045000000000000005</v>
      </c>
    </row>
    <row r="93" spans="1:19" s="10" customFormat="1" ht="14.25" customHeight="1">
      <c r="A93" s="85"/>
      <c r="B93" s="110" t="s">
        <v>187</v>
      </c>
      <c r="C93" s="13" t="s">
        <v>186</v>
      </c>
      <c r="D93" s="20"/>
      <c r="E93" s="9" t="s">
        <v>243</v>
      </c>
      <c r="F93" s="21"/>
      <c r="G93" s="90">
        <v>0.0045000000000000005</v>
      </c>
      <c r="H93" s="22">
        <f t="shared" si="19"/>
        <v>0</v>
      </c>
      <c r="I93" s="24">
        <v>298</v>
      </c>
      <c r="J93" s="22">
        <f t="shared" si="17"/>
        <v>0</v>
      </c>
      <c r="O93" s="18"/>
      <c r="P93" s="18"/>
      <c r="Q93" s="18"/>
      <c r="R93" s="108" t="s">
        <v>82</v>
      </c>
      <c r="S93" s="102">
        <v>0.0045000000000000005</v>
      </c>
    </row>
    <row r="94" spans="1:19" s="10" customFormat="1" ht="14.25" customHeight="1">
      <c r="A94" s="85"/>
      <c r="B94" s="110" t="s">
        <v>188</v>
      </c>
      <c r="C94" s="13" t="s">
        <v>186</v>
      </c>
      <c r="D94" s="20"/>
      <c r="E94" s="9" t="s">
        <v>243</v>
      </c>
      <c r="F94" s="21"/>
      <c r="G94" s="90">
        <v>2.9</v>
      </c>
      <c r="H94" s="22">
        <f t="shared" si="19"/>
        <v>0</v>
      </c>
      <c r="I94" s="24">
        <v>298</v>
      </c>
      <c r="J94" s="22">
        <f t="shared" si="17"/>
        <v>0</v>
      </c>
      <c r="O94" s="18"/>
      <c r="P94" s="18"/>
      <c r="Q94" s="18"/>
      <c r="R94" s="108" t="s">
        <v>82</v>
      </c>
      <c r="S94" s="102">
        <v>2.9</v>
      </c>
    </row>
    <row r="95" spans="1:19" s="10" customFormat="1" ht="14.25" customHeight="1">
      <c r="A95" s="85"/>
      <c r="B95" s="110" t="s">
        <v>189</v>
      </c>
      <c r="C95" s="13" t="s">
        <v>186</v>
      </c>
      <c r="D95" s="20"/>
      <c r="E95" s="9" t="s">
        <v>243</v>
      </c>
      <c r="F95" s="21"/>
      <c r="G95" s="90">
        <v>0.0045000000000000005</v>
      </c>
      <c r="H95" s="22">
        <f t="shared" si="19"/>
        <v>0</v>
      </c>
      <c r="I95" s="24">
        <v>298</v>
      </c>
      <c r="J95" s="22">
        <f t="shared" si="17"/>
        <v>0</v>
      </c>
      <c r="O95" s="18"/>
      <c r="P95" s="18"/>
      <c r="Q95" s="18"/>
      <c r="R95" s="108" t="s">
        <v>82</v>
      </c>
      <c r="S95" s="102">
        <v>0.0045000000000000005</v>
      </c>
    </row>
    <row r="96" spans="1:19" s="10" customFormat="1" ht="14.25" customHeight="1">
      <c r="A96" s="85"/>
      <c r="B96" s="110" t="s">
        <v>190</v>
      </c>
      <c r="C96" s="13" t="s">
        <v>186</v>
      </c>
      <c r="D96" s="20"/>
      <c r="E96" s="9" t="s">
        <v>243</v>
      </c>
      <c r="F96" s="21"/>
      <c r="G96" s="90">
        <v>2.4</v>
      </c>
      <c r="H96" s="22">
        <f t="shared" si="19"/>
        <v>0</v>
      </c>
      <c r="I96" s="24">
        <v>298</v>
      </c>
      <c r="J96" s="22">
        <f t="shared" si="17"/>
        <v>0</v>
      </c>
      <c r="O96" s="18"/>
      <c r="P96" s="18"/>
      <c r="Q96" s="18"/>
      <c r="R96" s="108" t="s">
        <v>82</v>
      </c>
      <c r="S96" s="102">
        <v>2.4</v>
      </c>
    </row>
    <row r="97" spans="1:19" s="10" customFormat="1" ht="14.25" customHeight="1">
      <c r="A97" s="85"/>
      <c r="B97" s="110" t="s">
        <v>191</v>
      </c>
      <c r="C97" s="13" t="s">
        <v>186</v>
      </c>
      <c r="D97" s="20"/>
      <c r="E97" s="9" t="s">
        <v>243</v>
      </c>
      <c r="F97" s="21"/>
      <c r="G97" s="90">
        <v>0.0045000000000000005</v>
      </c>
      <c r="H97" s="22">
        <f t="shared" si="19"/>
        <v>0</v>
      </c>
      <c r="I97" s="24">
        <v>298</v>
      </c>
      <c r="J97" s="22">
        <f t="shared" si="17"/>
        <v>0</v>
      </c>
      <c r="O97" s="18"/>
      <c r="P97" s="18"/>
      <c r="Q97" s="18"/>
      <c r="R97" s="108" t="s">
        <v>82</v>
      </c>
      <c r="S97" s="102">
        <v>0.0045000000000000005</v>
      </c>
    </row>
    <row r="98" spans="1:19" s="10" customFormat="1" ht="14.25" customHeight="1">
      <c r="A98" s="85"/>
      <c r="B98" s="110" t="s">
        <v>192</v>
      </c>
      <c r="C98" s="13" t="s">
        <v>193</v>
      </c>
      <c r="D98" s="20"/>
      <c r="E98" s="9" t="s">
        <v>194</v>
      </c>
      <c r="F98" s="21"/>
      <c r="G98" s="90">
        <v>0.039</v>
      </c>
      <c r="H98" s="22">
        <f t="shared" si="19"/>
        <v>0</v>
      </c>
      <c r="I98" s="24">
        <v>298</v>
      </c>
      <c r="J98" s="22">
        <f t="shared" si="17"/>
        <v>0</v>
      </c>
      <c r="O98" s="18"/>
      <c r="P98" s="18"/>
      <c r="Q98" s="18"/>
      <c r="R98" s="108" t="s">
        <v>120</v>
      </c>
      <c r="S98" s="102">
        <v>0.039</v>
      </c>
    </row>
    <row r="99" spans="1:19" s="10" customFormat="1" ht="14.25" customHeight="1">
      <c r="A99" s="85"/>
      <c r="B99" s="110" t="s">
        <v>196</v>
      </c>
      <c r="C99" s="13" t="s">
        <v>193</v>
      </c>
      <c r="D99" s="20"/>
      <c r="E99" s="9" t="s">
        <v>194</v>
      </c>
      <c r="F99" s="21"/>
      <c r="G99" s="90">
        <v>0.02</v>
      </c>
      <c r="H99" s="22">
        <f t="shared" si="19"/>
        <v>0</v>
      </c>
      <c r="I99" s="24">
        <v>298</v>
      </c>
      <c r="J99" s="22">
        <f t="shared" si="17"/>
        <v>0</v>
      </c>
      <c r="O99" s="18"/>
      <c r="P99" s="18"/>
      <c r="Q99" s="18"/>
      <c r="R99" s="108" t="s">
        <v>120</v>
      </c>
      <c r="S99" s="102">
        <v>0.02</v>
      </c>
    </row>
    <row r="100" spans="1:19" s="10" customFormat="1" ht="14.25" customHeight="1">
      <c r="A100" s="85"/>
      <c r="B100" s="110" t="s">
        <v>197</v>
      </c>
      <c r="C100" s="13" t="s">
        <v>193</v>
      </c>
      <c r="D100" s="20"/>
      <c r="E100" s="9" t="s">
        <v>194</v>
      </c>
      <c r="F100" s="21"/>
      <c r="G100" s="90">
        <v>0.026</v>
      </c>
      <c r="H100" s="22">
        <f t="shared" si="19"/>
        <v>0</v>
      </c>
      <c r="I100" s="24">
        <v>298</v>
      </c>
      <c r="J100" s="22">
        <f t="shared" si="17"/>
        <v>0</v>
      </c>
      <c r="O100" s="18"/>
      <c r="P100" s="18"/>
      <c r="Q100" s="18"/>
      <c r="R100" s="108" t="s">
        <v>120</v>
      </c>
      <c r="S100" s="102">
        <v>0.026</v>
      </c>
    </row>
    <row r="101" spans="1:19" s="10" customFormat="1" ht="14.25" customHeight="1">
      <c r="A101" s="96"/>
      <c r="B101" s="110" t="s">
        <v>198</v>
      </c>
      <c r="C101" s="13" t="s">
        <v>193</v>
      </c>
      <c r="D101" s="20"/>
      <c r="E101" s="9" t="s">
        <v>194</v>
      </c>
      <c r="F101" s="21"/>
      <c r="G101" s="90">
        <v>0.02</v>
      </c>
      <c r="H101" s="22">
        <f t="shared" si="19"/>
        <v>0</v>
      </c>
      <c r="I101" s="24">
        <v>298</v>
      </c>
      <c r="J101" s="22">
        <f t="shared" si="17"/>
        <v>0</v>
      </c>
      <c r="O101" s="18"/>
      <c r="P101" s="18"/>
      <c r="Q101" s="18"/>
      <c r="R101" s="108" t="s">
        <v>120</v>
      </c>
      <c r="S101" s="102">
        <v>0.02</v>
      </c>
    </row>
    <row r="102" spans="1:19" s="10" customFormat="1" ht="15" customHeight="1">
      <c r="A102" s="81" t="s">
        <v>547</v>
      </c>
      <c r="B102" s="109" t="s">
        <v>520</v>
      </c>
      <c r="C102" s="9" t="s">
        <v>199</v>
      </c>
      <c r="D102" s="20"/>
      <c r="E102" s="9" t="s">
        <v>490</v>
      </c>
      <c r="F102" s="21"/>
      <c r="G102" s="90">
        <v>0.0567</v>
      </c>
      <c r="H102" s="22">
        <f t="shared" si="19"/>
        <v>0</v>
      </c>
      <c r="I102" s="24">
        <v>298</v>
      </c>
      <c r="J102" s="22">
        <f aca="true" t="shared" si="20" ref="J102:J133">IF(ISERROR(H102*I102),"",ROUND(H102*I102,1))</f>
        <v>0</v>
      </c>
      <c r="O102" s="18"/>
      <c r="P102" s="18"/>
      <c r="Q102" s="18"/>
      <c r="R102" s="108" t="s">
        <v>173</v>
      </c>
      <c r="S102" s="102">
        <v>0.0567</v>
      </c>
    </row>
    <row r="103" spans="1:19" s="10" customFormat="1" ht="15" customHeight="1">
      <c r="A103" s="84"/>
      <c r="B103" s="109" t="s">
        <v>521</v>
      </c>
      <c r="C103" s="9" t="s">
        <v>199</v>
      </c>
      <c r="D103" s="20"/>
      <c r="E103" s="9" t="s">
        <v>490</v>
      </c>
      <c r="F103" s="21"/>
      <c r="G103" s="90">
        <v>0.0539</v>
      </c>
      <c r="H103" s="22">
        <f t="shared" si="19"/>
        <v>0</v>
      </c>
      <c r="I103" s="24">
        <v>298</v>
      </c>
      <c r="J103" s="22">
        <f t="shared" si="20"/>
        <v>0</v>
      </c>
      <c r="O103" s="18"/>
      <c r="P103" s="18"/>
      <c r="Q103" s="18"/>
      <c r="R103" s="108" t="s">
        <v>173</v>
      </c>
      <c r="S103" s="102">
        <v>0.0539</v>
      </c>
    </row>
    <row r="104" spans="1:19" s="10" customFormat="1" ht="15" customHeight="1">
      <c r="A104" s="99"/>
      <c r="B104" s="109" t="s">
        <v>522</v>
      </c>
      <c r="C104" s="9" t="s">
        <v>199</v>
      </c>
      <c r="D104" s="20"/>
      <c r="E104" s="9" t="s">
        <v>490</v>
      </c>
      <c r="F104" s="21"/>
      <c r="G104" s="90">
        <v>0.07239999999999999</v>
      </c>
      <c r="H104" s="22">
        <f t="shared" si="19"/>
        <v>0</v>
      </c>
      <c r="I104" s="24">
        <v>298</v>
      </c>
      <c r="J104" s="22">
        <f t="shared" si="20"/>
        <v>0</v>
      </c>
      <c r="O104" s="18"/>
      <c r="P104" s="18"/>
      <c r="Q104" s="18"/>
      <c r="R104" s="108" t="s">
        <v>173</v>
      </c>
      <c r="S104" s="102">
        <v>0.07239999999999999</v>
      </c>
    </row>
    <row r="105" spans="1:19" s="10" customFormat="1" ht="30" customHeight="1">
      <c r="A105" s="187" t="s">
        <v>595</v>
      </c>
      <c r="B105" s="111" t="s">
        <v>245</v>
      </c>
      <c r="C105" s="9" t="s">
        <v>103</v>
      </c>
      <c r="D105" s="20"/>
      <c r="E105" s="9" t="s">
        <v>490</v>
      </c>
      <c r="F105" s="21"/>
      <c r="G105" s="90">
        <v>1.1</v>
      </c>
      <c r="H105" s="22">
        <f t="shared" si="19"/>
        <v>0</v>
      </c>
      <c r="I105" s="24">
        <v>298</v>
      </c>
      <c r="J105" s="22">
        <f t="shared" si="20"/>
        <v>0</v>
      </c>
      <c r="O105" s="18"/>
      <c r="P105" s="18"/>
      <c r="Q105" s="18"/>
      <c r="R105" s="108" t="s">
        <v>104</v>
      </c>
      <c r="S105" s="102">
        <v>1.1</v>
      </c>
    </row>
    <row r="106" spans="1:19" s="10" customFormat="1" ht="30" customHeight="1">
      <c r="A106" s="188"/>
      <c r="B106" s="111" t="s">
        <v>246</v>
      </c>
      <c r="C106" s="9" t="s">
        <v>103</v>
      </c>
      <c r="D106" s="20"/>
      <c r="E106" s="9" t="s">
        <v>490</v>
      </c>
      <c r="F106" s="21"/>
      <c r="G106" s="90">
        <v>1.6</v>
      </c>
      <c r="H106" s="22">
        <f t="shared" si="19"/>
        <v>0</v>
      </c>
      <c r="I106" s="24">
        <v>298</v>
      </c>
      <c r="J106" s="22">
        <f t="shared" si="20"/>
        <v>0</v>
      </c>
      <c r="O106" s="18"/>
      <c r="P106" s="18"/>
      <c r="Q106" s="18"/>
      <c r="R106" s="108" t="s">
        <v>104</v>
      </c>
      <c r="S106" s="102">
        <v>1.6</v>
      </c>
    </row>
    <row r="107" spans="1:19" s="10" customFormat="1" ht="30" customHeight="1">
      <c r="A107" s="188"/>
      <c r="B107" s="111" t="s">
        <v>247</v>
      </c>
      <c r="C107" s="9" t="s">
        <v>103</v>
      </c>
      <c r="D107" s="20"/>
      <c r="E107" s="9" t="s">
        <v>490</v>
      </c>
      <c r="F107" s="21"/>
      <c r="G107" s="90">
        <v>0.012</v>
      </c>
      <c r="H107" s="22">
        <f t="shared" si="19"/>
        <v>0</v>
      </c>
      <c r="I107" s="24">
        <v>298</v>
      </c>
      <c r="J107" s="22">
        <f t="shared" si="20"/>
        <v>0</v>
      </c>
      <c r="O107" s="18"/>
      <c r="P107" s="18"/>
      <c r="Q107" s="18"/>
      <c r="R107" s="108" t="s">
        <v>104</v>
      </c>
      <c r="S107" s="102">
        <v>0.012</v>
      </c>
    </row>
    <row r="108" spans="1:19" s="10" customFormat="1" ht="30" customHeight="1">
      <c r="A108" s="188"/>
      <c r="B108" s="111" t="s">
        <v>248</v>
      </c>
      <c r="C108" s="9" t="s">
        <v>103</v>
      </c>
      <c r="D108" s="20"/>
      <c r="E108" s="9" t="s">
        <v>490</v>
      </c>
      <c r="F108" s="21"/>
      <c r="G108" s="90">
        <v>0.017</v>
      </c>
      <c r="H108" s="22">
        <f t="shared" si="19"/>
        <v>0</v>
      </c>
      <c r="I108" s="24">
        <v>298</v>
      </c>
      <c r="J108" s="22">
        <f t="shared" si="20"/>
        <v>0</v>
      </c>
      <c r="O108" s="18"/>
      <c r="P108" s="18"/>
      <c r="Q108" s="18"/>
      <c r="R108" s="108" t="s">
        <v>104</v>
      </c>
      <c r="S108" s="102">
        <v>0.017</v>
      </c>
    </row>
    <row r="109" spans="1:19" s="10" customFormat="1" ht="30" customHeight="1">
      <c r="A109" s="188"/>
      <c r="B109" s="111" t="s">
        <v>249</v>
      </c>
      <c r="C109" s="9" t="s">
        <v>103</v>
      </c>
      <c r="D109" s="20"/>
      <c r="E109" s="9" t="s">
        <v>490</v>
      </c>
      <c r="F109" s="21"/>
      <c r="G109" s="90">
        <v>0.046</v>
      </c>
      <c r="H109" s="22">
        <f t="shared" si="19"/>
        <v>0</v>
      </c>
      <c r="I109" s="24">
        <v>298</v>
      </c>
      <c r="J109" s="22">
        <f t="shared" si="20"/>
        <v>0</v>
      </c>
      <c r="O109" s="18"/>
      <c r="P109" s="18"/>
      <c r="Q109" s="18"/>
      <c r="R109" s="108" t="s">
        <v>104</v>
      </c>
      <c r="S109" s="102">
        <v>0.046</v>
      </c>
    </row>
    <row r="110" spans="1:19" s="10" customFormat="1" ht="30" customHeight="1">
      <c r="A110" s="188"/>
      <c r="B110" s="111" t="s">
        <v>250</v>
      </c>
      <c r="C110" s="9" t="s">
        <v>103</v>
      </c>
      <c r="D110" s="20"/>
      <c r="E110" s="9" t="s">
        <v>490</v>
      </c>
      <c r="F110" s="21"/>
      <c r="G110" s="90">
        <v>0.014</v>
      </c>
      <c r="H110" s="22">
        <f t="shared" si="19"/>
        <v>0</v>
      </c>
      <c r="I110" s="24">
        <v>298</v>
      </c>
      <c r="J110" s="22">
        <f t="shared" si="20"/>
        <v>0</v>
      </c>
      <c r="O110" s="18"/>
      <c r="P110" s="18"/>
      <c r="Q110" s="18"/>
      <c r="R110" s="108" t="s">
        <v>104</v>
      </c>
      <c r="S110" s="102">
        <v>0.014</v>
      </c>
    </row>
    <row r="111" spans="1:19" s="10" customFormat="1" ht="30" customHeight="1">
      <c r="A111" s="188"/>
      <c r="B111" s="111" t="s">
        <v>251</v>
      </c>
      <c r="C111" s="9" t="s">
        <v>103</v>
      </c>
      <c r="D111" s="20"/>
      <c r="E111" s="9" t="s">
        <v>490</v>
      </c>
      <c r="F111" s="21"/>
      <c r="G111" s="90">
        <v>0.019</v>
      </c>
      <c r="H111" s="22">
        <f t="shared" si="19"/>
        <v>0</v>
      </c>
      <c r="I111" s="24">
        <v>298</v>
      </c>
      <c r="J111" s="22">
        <f t="shared" si="20"/>
        <v>0</v>
      </c>
      <c r="O111" s="18"/>
      <c r="P111" s="18"/>
      <c r="Q111" s="18"/>
      <c r="R111" s="108" t="s">
        <v>104</v>
      </c>
      <c r="S111" s="102">
        <v>0.019</v>
      </c>
    </row>
    <row r="112" spans="1:19" s="10" customFormat="1" ht="30" customHeight="1">
      <c r="A112" s="188"/>
      <c r="B112" s="111" t="s">
        <v>252</v>
      </c>
      <c r="C112" s="9" t="s">
        <v>103</v>
      </c>
      <c r="D112" s="20"/>
      <c r="E112" s="9" t="s">
        <v>490</v>
      </c>
      <c r="F112" s="21"/>
      <c r="G112" s="90">
        <v>0.046</v>
      </c>
      <c r="H112" s="22">
        <f t="shared" si="19"/>
        <v>0</v>
      </c>
      <c r="I112" s="24">
        <v>298</v>
      </c>
      <c r="J112" s="22">
        <f t="shared" si="20"/>
        <v>0</v>
      </c>
      <c r="O112" s="18"/>
      <c r="P112" s="18"/>
      <c r="Q112" s="18"/>
      <c r="R112" s="108" t="s">
        <v>104</v>
      </c>
      <c r="S112" s="102">
        <v>0.046</v>
      </c>
    </row>
    <row r="113" spans="1:19" s="10" customFormat="1" ht="30" customHeight="1">
      <c r="A113" s="188"/>
      <c r="B113" s="111" t="s">
        <v>253</v>
      </c>
      <c r="C113" s="9" t="s">
        <v>103</v>
      </c>
      <c r="D113" s="20"/>
      <c r="E113" s="9" t="s">
        <v>490</v>
      </c>
      <c r="F113" s="21"/>
      <c r="G113" s="90">
        <v>0.014</v>
      </c>
      <c r="H113" s="22">
        <f t="shared" si="19"/>
        <v>0</v>
      </c>
      <c r="I113" s="24">
        <v>298</v>
      </c>
      <c r="J113" s="22">
        <f t="shared" si="20"/>
        <v>0</v>
      </c>
      <c r="O113" s="18"/>
      <c r="P113" s="18"/>
      <c r="Q113" s="18"/>
      <c r="R113" s="108" t="s">
        <v>104</v>
      </c>
      <c r="S113" s="102">
        <v>0.014</v>
      </c>
    </row>
    <row r="114" spans="1:19" s="10" customFormat="1" ht="30" customHeight="1">
      <c r="A114" s="192"/>
      <c r="B114" s="111" t="s">
        <v>254</v>
      </c>
      <c r="C114" s="9" t="s">
        <v>103</v>
      </c>
      <c r="D114" s="20"/>
      <c r="E114" s="9" t="s">
        <v>490</v>
      </c>
      <c r="F114" s="21"/>
      <c r="G114" s="90">
        <v>0.019</v>
      </c>
      <c r="H114" s="22">
        <f t="shared" si="19"/>
        <v>0</v>
      </c>
      <c r="I114" s="24">
        <v>298</v>
      </c>
      <c r="J114" s="22">
        <f t="shared" si="20"/>
        <v>0</v>
      </c>
      <c r="O114" s="18"/>
      <c r="P114" s="18"/>
      <c r="Q114" s="18"/>
      <c r="R114" s="108" t="s">
        <v>104</v>
      </c>
      <c r="S114" s="102">
        <v>0.019</v>
      </c>
    </row>
    <row r="115" spans="1:19" s="10" customFormat="1" ht="30" customHeight="1">
      <c r="A115" s="81" t="s">
        <v>255</v>
      </c>
      <c r="B115" s="111" t="s">
        <v>256</v>
      </c>
      <c r="C115" s="9" t="s">
        <v>257</v>
      </c>
      <c r="D115" s="20"/>
      <c r="E115" s="9" t="s">
        <v>490</v>
      </c>
      <c r="F115" s="21"/>
      <c r="G115" s="90">
        <v>1.51</v>
      </c>
      <c r="H115" s="22">
        <f t="shared" si="19"/>
        <v>0</v>
      </c>
      <c r="I115" s="24">
        <v>298</v>
      </c>
      <c r="J115" s="22">
        <f t="shared" si="20"/>
        <v>0</v>
      </c>
      <c r="O115" s="18"/>
      <c r="P115" s="18"/>
      <c r="Q115" s="18"/>
      <c r="R115" s="108" t="s">
        <v>104</v>
      </c>
      <c r="S115" s="102">
        <v>1.51</v>
      </c>
    </row>
    <row r="116" spans="1:19" s="10" customFormat="1" ht="30" customHeight="1">
      <c r="A116" s="84"/>
      <c r="B116" s="111" t="s">
        <v>258</v>
      </c>
      <c r="C116" s="9" t="s">
        <v>257</v>
      </c>
      <c r="D116" s="20"/>
      <c r="E116" s="9" t="s">
        <v>490</v>
      </c>
      <c r="F116" s="21"/>
      <c r="G116" s="90">
        <v>0.645</v>
      </c>
      <c r="H116" s="22">
        <f t="shared" si="19"/>
        <v>0</v>
      </c>
      <c r="I116" s="24">
        <v>298</v>
      </c>
      <c r="J116" s="22">
        <f t="shared" si="20"/>
        <v>0</v>
      </c>
      <c r="O116" s="18"/>
      <c r="P116" s="18"/>
      <c r="Q116" s="18"/>
      <c r="R116" s="108" t="s">
        <v>104</v>
      </c>
      <c r="S116" s="102">
        <v>0.645</v>
      </c>
    </row>
    <row r="117" spans="1:19" s="10" customFormat="1" ht="30" customHeight="1">
      <c r="A117" s="84"/>
      <c r="B117" s="111" t="s">
        <v>259</v>
      </c>
      <c r="C117" s="9" t="s">
        <v>257</v>
      </c>
      <c r="D117" s="20"/>
      <c r="E117" s="9" t="s">
        <v>490</v>
      </c>
      <c r="F117" s="21"/>
      <c r="G117" s="90">
        <v>0.882</v>
      </c>
      <c r="H117" s="22">
        <f t="shared" si="19"/>
        <v>0</v>
      </c>
      <c r="I117" s="24">
        <v>298</v>
      </c>
      <c r="J117" s="22">
        <f t="shared" si="20"/>
        <v>0</v>
      </c>
      <c r="O117" s="18"/>
      <c r="P117" s="18"/>
      <c r="Q117" s="18"/>
      <c r="R117" s="108" t="s">
        <v>104</v>
      </c>
      <c r="S117" s="102">
        <v>0.882</v>
      </c>
    </row>
    <row r="118" spans="1:19" s="10" customFormat="1" ht="15" customHeight="1">
      <c r="A118" s="84"/>
      <c r="B118" s="109" t="s">
        <v>260</v>
      </c>
      <c r="C118" s="9" t="s">
        <v>257</v>
      </c>
      <c r="D118" s="20"/>
      <c r="E118" s="9" t="s">
        <v>490</v>
      </c>
      <c r="F118" s="21"/>
      <c r="G118" s="90">
        <v>0.294</v>
      </c>
      <c r="H118" s="22">
        <f t="shared" si="19"/>
        <v>0</v>
      </c>
      <c r="I118" s="24">
        <v>298</v>
      </c>
      <c r="J118" s="22">
        <f t="shared" si="20"/>
        <v>0</v>
      </c>
      <c r="O118" s="18"/>
      <c r="P118" s="18"/>
      <c r="Q118" s="18"/>
      <c r="R118" s="108" t="s">
        <v>104</v>
      </c>
      <c r="S118" s="102">
        <v>0.294</v>
      </c>
    </row>
    <row r="119" spans="1:19" s="10" customFormat="1" ht="15" customHeight="1">
      <c r="A119" s="84"/>
      <c r="B119" s="109" t="s">
        <v>261</v>
      </c>
      <c r="C119" s="9" t="s">
        <v>257</v>
      </c>
      <c r="D119" s="20"/>
      <c r="E119" s="9" t="s">
        <v>490</v>
      </c>
      <c r="F119" s="21"/>
      <c r="G119" s="90">
        <v>0.882</v>
      </c>
      <c r="H119" s="22">
        <f aca="true" t="shared" si="21" ref="H119:H136">IF(ISERROR(D119*G119),"",ROUND(D119*G119,1))</f>
        <v>0</v>
      </c>
      <c r="I119" s="24">
        <v>298</v>
      </c>
      <c r="J119" s="22">
        <f t="shared" si="20"/>
        <v>0</v>
      </c>
      <c r="O119" s="18"/>
      <c r="P119" s="18"/>
      <c r="Q119" s="18"/>
      <c r="R119" s="108" t="s">
        <v>104</v>
      </c>
      <c r="S119" s="102">
        <v>0.882</v>
      </c>
    </row>
    <row r="120" spans="1:19" s="10" customFormat="1" ht="15" customHeight="1">
      <c r="A120" s="84"/>
      <c r="B120" s="109" t="s">
        <v>262</v>
      </c>
      <c r="C120" s="9" t="s">
        <v>257</v>
      </c>
      <c r="D120" s="20"/>
      <c r="E120" s="9" t="s">
        <v>490</v>
      </c>
      <c r="F120" s="21"/>
      <c r="G120" s="90">
        <v>0.45</v>
      </c>
      <c r="H120" s="22">
        <f t="shared" si="21"/>
        <v>0</v>
      </c>
      <c r="I120" s="24">
        <v>298</v>
      </c>
      <c r="J120" s="22">
        <f t="shared" si="20"/>
        <v>0</v>
      </c>
      <c r="O120" s="18"/>
      <c r="P120" s="18"/>
      <c r="Q120" s="18"/>
      <c r="R120" s="108" t="s">
        <v>104</v>
      </c>
      <c r="S120" s="102">
        <v>0.45</v>
      </c>
    </row>
    <row r="121" spans="1:19" s="10" customFormat="1" ht="15" customHeight="1">
      <c r="A121" s="84"/>
      <c r="B121" s="109" t="s">
        <v>263</v>
      </c>
      <c r="C121" s="9" t="s">
        <v>257</v>
      </c>
      <c r="D121" s="20"/>
      <c r="E121" s="9" t="s">
        <v>490</v>
      </c>
      <c r="F121" s="21"/>
      <c r="G121" s="90">
        <v>0.0098</v>
      </c>
      <c r="H121" s="22">
        <f t="shared" si="21"/>
        <v>0</v>
      </c>
      <c r="I121" s="24">
        <v>298</v>
      </c>
      <c r="J121" s="22">
        <f t="shared" si="20"/>
        <v>0</v>
      </c>
      <c r="O121" s="18"/>
      <c r="P121" s="18"/>
      <c r="Q121" s="18"/>
      <c r="R121" s="108" t="s">
        <v>104</v>
      </c>
      <c r="S121" s="102">
        <v>0.0098</v>
      </c>
    </row>
    <row r="122" spans="1:19" s="10" customFormat="1" ht="15" customHeight="1">
      <c r="A122" s="84"/>
      <c r="B122" s="109" t="s">
        <v>264</v>
      </c>
      <c r="C122" s="9" t="s">
        <v>257</v>
      </c>
      <c r="D122" s="20"/>
      <c r="E122" s="9" t="s">
        <v>490</v>
      </c>
      <c r="F122" s="21"/>
      <c r="G122" s="90">
        <v>0.17</v>
      </c>
      <c r="H122" s="22">
        <f t="shared" si="21"/>
        <v>0</v>
      </c>
      <c r="I122" s="24">
        <v>298</v>
      </c>
      <c r="J122" s="22">
        <f t="shared" si="20"/>
        <v>0</v>
      </c>
      <c r="O122" s="18"/>
      <c r="P122" s="18"/>
      <c r="Q122" s="18"/>
      <c r="R122" s="108" t="s">
        <v>104</v>
      </c>
      <c r="S122" s="102">
        <v>0.17</v>
      </c>
    </row>
    <row r="123" spans="1:19" s="10" customFormat="1" ht="15" customHeight="1">
      <c r="A123" s="84"/>
      <c r="B123" s="109" t="s">
        <v>265</v>
      </c>
      <c r="C123" s="9" t="s">
        <v>257</v>
      </c>
      <c r="D123" s="20"/>
      <c r="E123" s="9" t="s">
        <v>490</v>
      </c>
      <c r="F123" s="21"/>
      <c r="G123" s="90">
        <v>0.17</v>
      </c>
      <c r="H123" s="22">
        <f t="shared" si="21"/>
        <v>0</v>
      </c>
      <c r="I123" s="24">
        <v>298</v>
      </c>
      <c r="J123" s="22">
        <f t="shared" si="20"/>
        <v>0</v>
      </c>
      <c r="O123" s="18"/>
      <c r="P123" s="18"/>
      <c r="Q123" s="18"/>
      <c r="R123" s="108" t="s">
        <v>104</v>
      </c>
      <c r="S123" s="102">
        <v>0.17</v>
      </c>
    </row>
    <row r="124" spans="1:19" s="10" customFormat="1" ht="15" customHeight="1">
      <c r="A124" s="84"/>
      <c r="B124" s="109" t="s">
        <v>266</v>
      </c>
      <c r="C124" s="9" t="s">
        <v>257</v>
      </c>
      <c r="D124" s="20"/>
      <c r="E124" s="9" t="s">
        <v>490</v>
      </c>
      <c r="F124" s="21"/>
      <c r="G124" s="90">
        <v>0.01</v>
      </c>
      <c r="H124" s="22">
        <f t="shared" si="21"/>
        <v>0</v>
      </c>
      <c r="I124" s="24">
        <v>298</v>
      </c>
      <c r="J124" s="22">
        <f t="shared" si="20"/>
        <v>0</v>
      </c>
      <c r="O124" s="18"/>
      <c r="P124" s="18"/>
      <c r="Q124" s="18"/>
      <c r="R124" s="108" t="s">
        <v>104</v>
      </c>
      <c r="S124" s="102">
        <v>0.01</v>
      </c>
    </row>
    <row r="125" spans="1:19" s="10" customFormat="1" ht="15" customHeight="1">
      <c r="A125" s="84"/>
      <c r="B125" s="109" t="s">
        <v>267</v>
      </c>
      <c r="C125" s="9" t="s">
        <v>257</v>
      </c>
      <c r="D125" s="20"/>
      <c r="E125" s="9" t="s">
        <v>490</v>
      </c>
      <c r="F125" s="21"/>
      <c r="G125" s="90">
        <v>0.01</v>
      </c>
      <c r="H125" s="22">
        <f t="shared" si="21"/>
        <v>0</v>
      </c>
      <c r="I125" s="24">
        <v>298</v>
      </c>
      <c r="J125" s="22">
        <f t="shared" si="20"/>
        <v>0</v>
      </c>
      <c r="O125" s="18"/>
      <c r="P125" s="18"/>
      <c r="Q125" s="18"/>
      <c r="R125" s="108" t="s">
        <v>104</v>
      </c>
      <c r="S125" s="102">
        <v>0.01</v>
      </c>
    </row>
    <row r="126" spans="1:19" s="10" customFormat="1" ht="15" customHeight="1">
      <c r="A126" s="84"/>
      <c r="B126" s="109" t="s">
        <v>268</v>
      </c>
      <c r="C126" s="9" t="s">
        <v>257</v>
      </c>
      <c r="D126" s="20"/>
      <c r="E126" s="9" t="s">
        <v>490</v>
      </c>
      <c r="F126" s="21"/>
      <c r="G126" s="90">
        <v>0.01</v>
      </c>
      <c r="H126" s="22">
        <f t="shared" si="21"/>
        <v>0</v>
      </c>
      <c r="I126" s="24">
        <v>298</v>
      </c>
      <c r="J126" s="22">
        <f t="shared" si="20"/>
        <v>0</v>
      </c>
      <c r="O126" s="18"/>
      <c r="P126" s="18"/>
      <c r="Q126" s="18" t="s">
        <v>461</v>
      </c>
      <c r="R126" s="108" t="s">
        <v>104</v>
      </c>
      <c r="S126" s="102">
        <v>0.01</v>
      </c>
    </row>
    <row r="127" spans="1:19" s="10" customFormat="1" ht="15" customHeight="1">
      <c r="A127" s="84"/>
      <c r="B127" s="109" t="s">
        <v>596</v>
      </c>
      <c r="C127" s="9" t="s">
        <v>257</v>
      </c>
      <c r="D127" s="20"/>
      <c r="E127" s="9" t="s">
        <v>490</v>
      </c>
      <c r="F127" s="21"/>
      <c r="G127" s="90">
        <v>0.17</v>
      </c>
      <c r="H127" s="22">
        <f t="shared" si="21"/>
        <v>0</v>
      </c>
      <c r="I127" s="24">
        <v>298</v>
      </c>
      <c r="J127" s="22">
        <f t="shared" si="20"/>
        <v>0</v>
      </c>
      <c r="O127" s="18"/>
      <c r="P127" s="18"/>
      <c r="Q127" s="18" t="s">
        <v>461</v>
      </c>
      <c r="R127" s="108" t="s">
        <v>104</v>
      </c>
      <c r="S127" s="102">
        <v>0.17</v>
      </c>
    </row>
    <row r="128" spans="1:19" s="10" customFormat="1" ht="15" customHeight="1">
      <c r="A128" s="99"/>
      <c r="B128" s="109" t="s">
        <v>597</v>
      </c>
      <c r="C128" s="9" t="s">
        <v>257</v>
      </c>
      <c r="D128" s="20"/>
      <c r="E128" s="9" t="s">
        <v>490</v>
      </c>
      <c r="F128" s="21"/>
      <c r="G128" s="90">
        <v>0.17</v>
      </c>
      <c r="H128" s="22">
        <f t="shared" si="21"/>
        <v>0</v>
      </c>
      <c r="I128" s="24">
        <v>298</v>
      </c>
      <c r="J128" s="22">
        <f t="shared" si="20"/>
        <v>0</v>
      </c>
      <c r="O128" s="18"/>
      <c r="P128" s="18"/>
      <c r="Q128" s="18" t="s">
        <v>461</v>
      </c>
      <c r="R128" s="108" t="s">
        <v>104</v>
      </c>
      <c r="S128" s="102">
        <v>0.17</v>
      </c>
    </row>
    <row r="129" spans="1:19" s="10" customFormat="1" ht="15" customHeight="1">
      <c r="A129" s="81" t="s">
        <v>598</v>
      </c>
      <c r="B129" s="109" t="s">
        <v>599</v>
      </c>
      <c r="C129" s="9" t="s">
        <v>113</v>
      </c>
      <c r="D129" s="20"/>
      <c r="E129" s="9" t="s">
        <v>490</v>
      </c>
      <c r="F129" s="21"/>
      <c r="G129" s="90">
        <v>1.6</v>
      </c>
      <c r="H129" s="22">
        <f t="shared" si="21"/>
        <v>0</v>
      </c>
      <c r="I129" s="24">
        <v>298</v>
      </c>
      <c r="J129" s="22">
        <f t="shared" si="20"/>
        <v>0</v>
      </c>
      <c r="O129" s="18"/>
      <c r="P129" s="18"/>
      <c r="Q129" s="18" t="s">
        <v>461</v>
      </c>
      <c r="R129" s="108" t="s">
        <v>548</v>
      </c>
      <c r="S129" s="102">
        <v>1.6</v>
      </c>
    </row>
    <row r="130" spans="1:19" s="10" customFormat="1" ht="15" customHeight="1">
      <c r="A130" s="84"/>
      <c r="B130" s="109" t="s">
        <v>270</v>
      </c>
      <c r="C130" s="9" t="s">
        <v>113</v>
      </c>
      <c r="D130" s="20"/>
      <c r="E130" s="9" t="s">
        <v>490</v>
      </c>
      <c r="F130" s="21"/>
      <c r="G130" s="90">
        <v>0.97</v>
      </c>
      <c r="H130" s="22">
        <f t="shared" si="21"/>
        <v>0</v>
      </c>
      <c r="I130" s="24">
        <v>298</v>
      </c>
      <c r="J130" s="22">
        <f t="shared" si="20"/>
        <v>0</v>
      </c>
      <c r="O130" s="18"/>
      <c r="P130" s="18"/>
      <c r="Q130" s="14"/>
      <c r="R130" s="108" t="s">
        <v>548</v>
      </c>
      <c r="S130" s="102">
        <v>0.97</v>
      </c>
    </row>
    <row r="131" spans="1:19" s="10" customFormat="1" ht="15" customHeight="1">
      <c r="A131" s="84"/>
      <c r="B131" s="109" t="s">
        <v>271</v>
      </c>
      <c r="C131" s="9" t="s">
        <v>113</v>
      </c>
      <c r="D131" s="20"/>
      <c r="E131" s="9" t="s">
        <v>490</v>
      </c>
      <c r="F131" s="21"/>
      <c r="G131" s="90">
        <v>0.017</v>
      </c>
      <c r="H131" s="22">
        <f t="shared" si="21"/>
        <v>0</v>
      </c>
      <c r="I131" s="24">
        <v>298</v>
      </c>
      <c r="J131" s="22">
        <f t="shared" si="20"/>
        <v>0</v>
      </c>
      <c r="O131" s="18"/>
      <c r="P131" s="18"/>
      <c r="Q131" s="14"/>
      <c r="R131" s="108" t="s">
        <v>548</v>
      </c>
      <c r="S131" s="102">
        <v>0.017</v>
      </c>
    </row>
    <row r="132" spans="1:19" s="10" customFormat="1" ht="15" customHeight="1">
      <c r="A132" s="84"/>
      <c r="B132" s="109" t="s">
        <v>272</v>
      </c>
      <c r="C132" s="9" t="s">
        <v>113</v>
      </c>
      <c r="D132" s="20"/>
      <c r="E132" s="9" t="s">
        <v>490</v>
      </c>
      <c r="F132" s="21"/>
      <c r="G132" s="90">
        <v>0.01</v>
      </c>
      <c r="H132" s="22">
        <f t="shared" si="21"/>
        <v>0</v>
      </c>
      <c r="I132" s="24">
        <v>298</v>
      </c>
      <c r="J132" s="22">
        <f t="shared" si="20"/>
        <v>0</v>
      </c>
      <c r="O132" s="18"/>
      <c r="P132" s="18"/>
      <c r="Q132" s="14"/>
      <c r="R132" s="108" t="s">
        <v>548</v>
      </c>
      <c r="S132" s="102">
        <v>0.01</v>
      </c>
    </row>
    <row r="133" spans="1:19" s="10" customFormat="1" ht="15" customHeight="1">
      <c r="A133" s="84"/>
      <c r="B133" s="109" t="s">
        <v>273</v>
      </c>
      <c r="C133" s="9" t="s">
        <v>113</v>
      </c>
      <c r="D133" s="20"/>
      <c r="E133" s="9" t="s">
        <v>490</v>
      </c>
      <c r="F133" s="21"/>
      <c r="G133" s="90">
        <v>0.019</v>
      </c>
      <c r="H133" s="22">
        <f t="shared" si="21"/>
        <v>0</v>
      </c>
      <c r="I133" s="24">
        <v>298</v>
      </c>
      <c r="J133" s="22">
        <f t="shared" si="20"/>
        <v>0</v>
      </c>
      <c r="O133" s="18"/>
      <c r="P133" s="83"/>
      <c r="Q133" s="14"/>
      <c r="R133" s="108" t="s">
        <v>548</v>
      </c>
      <c r="S133" s="102">
        <v>0.019</v>
      </c>
    </row>
    <row r="134" spans="1:19" s="10" customFormat="1" ht="15" customHeight="1">
      <c r="A134" s="84"/>
      <c r="B134" s="109" t="s">
        <v>274</v>
      </c>
      <c r="C134" s="9" t="s">
        <v>113</v>
      </c>
      <c r="D134" s="20"/>
      <c r="E134" s="9" t="s">
        <v>490</v>
      </c>
      <c r="F134" s="21"/>
      <c r="G134" s="90">
        <v>0.012</v>
      </c>
      <c r="H134" s="22">
        <f t="shared" si="21"/>
        <v>0</v>
      </c>
      <c r="I134" s="24">
        <v>298</v>
      </c>
      <c r="J134" s="22">
        <f aca="true" t="shared" si="22" ref="J134:J139">IF(ISERROR(H134*I134),"",ROUND(H134*I134,1))</f>
        <v>0</v>
      </c>
      <c r="O134" s="18"/>
      <c r="P134" s="83"/>
      <c r="Q134" s="14"/>
      <c r="R134" s="108" t="s">
        <v>548</v>
      </c>
      <c r="S134" s="102">
        <v>0.012</v>
      </c>
    </row>
    <row r="135" spans="1:19" s="10" customFormat="1" ht="15" customHeight="1">
      <c r="A135" s="84"/>
      <c r="B135" s="109" t="s">
        <v>275</v>
      </c>
      <c r="C135" s="9" t="s">
        <v>113</v>
      </c>
      <c r="D135" s="20"/>
      <c r="E135" s="9" t="s">
        <v>490</v>
      </c>
      <c r="F135" s="21"/>
      <c r="G135" s="90">
        <v>0.019</v>
      </c>
      <c r="H135" s="22">
        <f t="shared" si="21"/>
        <v>0</v>
      </c>
      <c r="I135" s="24">
        <v>298</v>
      </c>
      <c r="J135" s="22">
        <f t="shared" si="22"/>
        <v>0</v>
      </c>
      <c r="O135" s="18"/>
      <c r="P135" s="83"/>
      <c r="Q135" s="14"/>
      <c r="R135" s="108" t="s">
        <v>548</v>
      </c>
      <c r="S135" s="102">
        <v>0.019</v>
      </c>
    </row>
    <row r="136" spans="1:19" s="10" customFormat="1" ht="15" customHeight="1">
      <c r="A136" s="99"/>
      <c r="B136" s="109" t="s">
        <v>276</v>
      </c>
      <c r="C136" s="9" t="s">
        <v>113</v>
      </c>
      <c r="D136" s="20"/>
      <c r="E136" s="9" t="s">
        <v>490</v>
      </c>
      <c r="F136" s="21"/>
      <c r="G136" s="90">
        <v>0.012</v>
      </c>
      <c r="H136" s="22">
        <f t="shared" si="21"/>
        <v>0</v>
      </c>
      <c r="I136" s="24">
        <v>298</v>
      </c>
      <c r="J136" s="22">
        <f t="shared" si="22"/>
        <v>0</v>
      </c>
      <c r="O136" s="18"/>
      <c r="P136" s="14"/>
      <c r="Q136" s="14"/>
      <c r="R136" s="108" t="s">
        <v>548</v>
      </c>
      <c r="S136" s="102">
        <v>0.012</v>
      </c>
    </row>
    <row r="137" spans="1:19" s="10" customFormat="1" ht="45" customHeight="1">
      <c r="A137" s="73" t="s">
        <v>115</v>
      </c>
      <c r="B137" s="112"/>
      <c r="C137" s="75"/>
      <c r="D137" s="20"/>
      <c r="E137" s="76"/>
      <c r="F137" s="77"/>
      <c r="G137" s="33"/>
      <c r="H137" s="78"/>
      <c r="I137" s="24">
        <v>298</v>
      </c>
      <c r="J137" s="22">
        <f t="shared" si="22"/>
        <v>0</v>
      </c>
      <c r="K137" s="80"/>
      <c r="L137" s="80"/>
      <c r="M137" s="80"/>
      <c r="N137" s="80"/>
      <c r="O137" s="83"/>
      <c r="P137" s="14"/>
      <c r="Q137" s="14"/>
      <c r="R137" s="88">
        <f>IF(C137="","",VLOOKUP(C137,$V$7:$X$38,3,FALSE))</f>
      </c>
      <c r="S137" s="14"/>
    </row>
    <row r="138" spans="1:19" s="10" customFormat="1" ht="45" customHeight="1">
      <c r="A138" s="73" t="s">
        <v>115</v>
      </c>
      <c r="B138" s="112"/>
      <c r="C138" s="75"/>
      <c r="D138" s="20"/>
      <c r="E138" s="76"/>
      <c r="F138" s="77"/>
      <c r="G138" s="33"/>
      <c r="H138" s="78"/>
      <c r="I138" s="24">
        <v>298</v>
      </c>
      <c r="J138" s="22">
        <f t="shared" si="22"/>
        <v>0</v>
      </c>
      <c r="K138" s="80"/>
      <c r="L138" s="80"/>
      <c r="M138" s="80"/>
      <c r="N138" s="80"/>
      <c r="O138" s="83"/>
      <c r="P138" s="14"/>
      <c r="Q138" s="14"/>
      <c r="R138" s="88">
        <f>IF(C138="","",VLOOKUP(C138,$V$7:$X$38,3,FALSE))</f>
      </c>
      <c r="S138" s="14"/>
    </row>
    <row r="139" spans="1:19" s="10" customFormat="1" ht="45" customHeight="1">
      <c r="A139" s="73" t="s">
        <v>115</v>
      </c>
      <c r="B139" s="112"/>
      <c r="C139" s="75"/>
      <c r="D139" s="20"/>
      <c r="E139" s="76"/>
      <c r="F139" s="77"/>
      <c r="G139" s="33"/>
      <c r="H139" s="78"/>
      <c r="I139" s="24">
        <v>298</v>
      </c>
      <c r="J139" s="22">
        <f t="shared" si="22"/>
        <v>0</v>
      </c>
      <c r="K139" s="80"/>
      <c r="L139" s="80"/>
      <c r="M139" s="80"/>
      <c r="N139" s="80"/>
      <c r="O139" s="83"/>
      <c r="P139" s="14"/>
      <c r="Q139" s="14"/>
      <c r="R139" s="88">
        <f>IF(C139="","",VLOOKUP(C139,$V$7:$X$38,3,FALSE))</f>
      </c>
      <c r="S139" s="14"/>
    </row>
    <row r="140" spans="1:26" s="10" customFormat="1" ht="15" customHeight="1">
      <c r="A140" s="2"/>
      <c r="B140" s="2"/>
      <c r="C140" s="2"/>
      <c r="D140" s="4"/>
      <c r="E140" s="2"/>
      <c r="F140" s="4"/>
      <c r="G140" s="11" t="s">
        <v>462</v>
      </c>
      <c r="H140" s="23">
        <f>SUM(H6:H139)</f>
        <v>0</v>
      </c>
      <c r="I140" s="79" t="s">
        <v>116</v>
      </c>
      <c r="J140" s="23">
        <f>SUM(J6:J139)</f>
        <v>0</v>
      </c>
      <c r="K140" s="2"/>
      <c r="L140" s="2"/>
      <c r="M140" s="2"/>
      <c r="N140" s="2"/>
      <c r="O140" s="14"/>
      <c r="P140" s="14"/>
      <c r="Q140" s="14"/>
      <c r="R140" s="14"/>
      <c r="S140" s="14"/>
      <c r="Z140" s="80" t="s">
        <v>117</v>
      </c>
    </row>
    <row r="141" spans="1:19" s="10" customFormat="1" ht="26.25" customHeight="1">
      <c r="A141" s="2"/>
      <c r="B141" s="2"/>
      <c r="C141" s="2"/>
      <c r="D141" s="4"/>
      <c r="E141" s="2"/>
      <c r="F141" s="4"/>
      <c r="G141" s="4"/>
      <c r="H141" s="4"/>
      <c r="I141" s="4"/>
      <c r="J141" s="4"/>
      <c r="K141" s="2"/>
      <c r="L141" s="2"/>
      <c r="M141" s="2"/>
      <c r="N141" s="2"/>
      <c r="O141" s="14"/>
      <c r="P141" s="14"/>
      <c r="Q141" s="14"/>
      <c r="R141" s="14"/>
      <c r="S141" s="14"/>
    </row>
    <row r="142" spans="1:19" s="10" customFormat="1" ht="26.25" customHeight="1">
      <c r="A142" s="2"/>
      <c r="B142" s="2"/>
      <c r="C142" s="2"/>
      <c r="D142" s="4"/>
      <c r="E142" s="2"/>
      <c r="F142" s="4"/>
      <c r="G142" s="4"/>
      <c r="H142" s="4"/>
      <c r="I142" s="4"/>
      <c r="J142" s="4"/>
      <c r="K142" s="2"/>
      <c r="L142" s="2"/>
      <c r="M142" s="2"/>
      <c r="N142" s="2"/>
      <c r="O142" s="14"/>
      <c r="P142" s="14"/>
      <c r="Q142" s="14"/>
      <c r="R142" s="14"/>
      <c r="S142" s="14"/>
    </row>
    <row r="143" spans="1:19" s="10" customFormat="1" ht="15" customHeight="1">
      <c r="A143" s="2"/>
      <c r="B143" s="2"/>
      <c r="C143" s="2"/>
      <c r="D143" s="4"/>
      <c r="E143" s="2"/>
      <c r="F143" s="4"/>
      <c r="G143" s="4"/>
      <c r="H143" s="4"/>
      <c r="I143" s="4"/>
      <c r="J143" s="4"/>
      <c r="K143" s="2"/>
      <c r="L143" s="2"/>
      <c r="M143" s="2"/>
      <c r="N143" s="2"/>
      <c r="O143" s="14"/>
      <c r="P143" s="14"/>
      <c r="Q143" s="14"/>
      <c r="R143" s="14"/>
      <c r="S143" s="14"/>
    </row>
    <row r="144" spans="1:19" s="10" customFormat="1" ht="15" customHeight="1">
      <c r="A144" s="2"/>
      <c r="B144" s="2"/>
      <c r="C144" s="2"/>
      <c r="D144" s="4"/>
      <c r="E144" s="2"/>
      <c r="F144" s="4"/>
      <c r="G144" s="4"/>
      <c r="H144" s="4"/>
      <c r="I144" s="4"/>
      <c r="J144" s="4"/>
      <c r="K144" s="2"/>
      <c r="L144" s="2"/>
      <c r="M144" s="2"/>
      <c r="N144" s="2"/>
      <c r="O144" s="14"/>
      <c r="P144" s="14"/>
      <c r="Q144" s="14"/>
      <c r="R144" s="14"/>
      <c r="S144" s="14"/>
    </row>
    <row r="145" spans="1:19" s="10" customFormat="1" ht="15" customHeight="1">
      <c r="A145" s="2"/>
      <c r="B145" s="2"/>
      <c r="C145" s="2"/>
      <c r="D145" s="4"/>
      <c r="E145" s="2"/>
      <c r="F145" s="4"/>
      <c r="G145" s="4"/>
      <c r="H145" s="4"/>
      <c r="I145" s="4"/>
      <c r="J145" s="4"/>
      <c r="K145" s="2"/>
      <c r="L145" s="2"/>
      <c r="M145" s="2"/>
      <c r="N145" s="2"/>
      <c r="O145" s="14"/>
      <c r="P145" s="14"/>
      <c r="Q145" s="14"/>
      <c r="R145" s="14"/>
      <c r="S145" s="14"/>
    </row>
    <row r="146" spans="1:19" s="10" customFormat="1" ht="15" customHeight="1">
      <c r="A146" s="2"/>
      <c r="B146" s="2"/>
      <c r="C146" s="2"/>
      <c r="D146" s="4"/>
      <c r="E146" s="2"/>
      <c r="F146" s="4"/>
      <c r="G146" s="4"/>
      <c r="H146" s="4"/>
      <c r="I146" s="4"/>
      <c r="J146" s="4"/>
      <c r="K146" s="2"/>
      <c r="L146" s="2"/>
      <c r="M146" s="2"/>
      <c r="N146" s="2"/>
      <c r="O146" s="14"/>
      <c r="P146" s="14"/>
      <c r="Q146" s="14"/>
      <c r="R146" s="14"/>
      <c r="S146" s="14"/>
    </row>
    <row r="147" spans="1:19" s="10" customFormat="1" ht="15" customHeight="1">
      <c r="A147" s="2"/>
      <c r="B147" s="2"/>
      <c r="C147" s="2"/>
      <c r="D147" s="4"/>
      <c r="E147" s="2"/>
      <c r="F147" s="4"/>
      <c r="G147" s="4"/>
      <c r="H147" s="4"/>
      <c r="I147" s="4"/>
      <c r="J147" s="4"/>
      <c r="K147" s="2"/>
      <c r="L147" s="2"/>
      <c r="M147" s="2"/>
      <c r="N147" s="2"/>
      <c r="O147" s="14"/>
      <c r="P147" s="14"/>
      <c r="Q147" s="14"/>
      <c r="R147" s="14"/>
      <c r="S147" s="14"/>
    </row>
    <row r="148" spans="1:19" s="10" customFormat="1" ht="15" customHeight="1">
      <c r="A148" s="2"/>
      <c r="B148" s="2"/>
      <c r="C148" s="2"/>
      <c r="D148" s="4"/>
      <c r="E148" s="2"/>
      <c r="F148" s="4"/>
      <c r="G148" s="4"/>
      <c r="H148" s="4"/>
      <c r="I148" s="4"/>
      <c r="J148" s="4"/>
      <c r="K148" s="2"/>
      <c r="L148" s="2"/>
      <c r="M148" s="2"/>
      <c r="N148" s="2"/>
      <c r="O148" s="14"/>
      <c r="P148" s="14"/>
      <c r="Q148" s="14"/>
      <c r="R148" s="14"/>
      <c r="S148" s="14"/>
    </row>
    <row r="149" spans="1:19" s="10" customFormat="1" ht="15" customHeight="1">
      <c r="A149" s="2"/>
      <c r="B149" s="2"/>
      <c r="C149" s="2"/>
      <c r="D149" s="4"/>
      <c r="E149" s="2"/>
      <c r="F149" s="4"/>
      <c r="G149" s="4"/>
      <c r="H149" s="4"/>
      <c r="I149" s="4"/>
      <c r="J149" s="4"/>
      <c r="K149" s="2"/>
      <c r="L149" s="2"/>
      <c r="M149" s="2"/>
      <c r="N149" s="2"/>
      <c r="O149" s="14"/>
      <c r="P149" s="14"/>
      <c r="Q149" s="14"/>
      <c r="R149" s="14"/>
      <c r="S149" s="14"/>
    </row>
    <row r="150" spans="1:19" s="10" customFormat="1" ht="15" customHeight="1">
      <c r="A150" s="2"/>
      <c r="B150" s="2"/>
      <c r="C150" s="2"/>
      <c r="D150" s="4"/>
      <c r="E150" s="2"/>
      <c r="F150" s="4"/>
      <c r="G150" s="4"/>
      <c r="H150" s="4"/>
      <c r="I150" s="4"/>
      <c r="J150" s="4"/>
      <c r="K150" s="2"/>
      <c r="L150" s="2"/>
      <c r="M150" s="2"/>
      <c r="N150" s="2"/>
      <c r="O150" s="14"/>
      <c r="P150" s="14"/>
      <c r="Q150" s="14"/>
      <c r="R150" s="14"/>
      <c r="S150" s="14"/>
    </row>
    <row r="151" spans="1:19" s="10" customFormat="1" ht="15" customHeight="1">
      <c r="A151" s="2"/>
      <c r="B151" s="2"/>
      <c r="C151" s="2"/>
      <c r="D151" s="4"/>
      <c r="E151" s="2"/>
      <c r="F151" s="4"/>
      <c r="G151" s="4"/>
      <c r="H151" s="4"/>
      <c r="I151" s="4"/>
      <c r="J151" s="4"/>
      <c r="K151" s="2"/>
      <c r="L151" s="2"/>
      <c r="M151" s="2"/>
      <c r="N151" s="2"/>
      <c r="O151" s="14"/>
      <c r="P151" s="14"/>
      <c r="Q151" s="14"/>
      <c r="R151" s="14"/>
      <c r="S151" s="14"/>
    </row>
    <row r="152" spans="1:19" s="10" customFormat="1" ht="15" customHeight="1">
      <c r="A152" s="2"/>
      <c r="B152" s="2"/>
      <c r="C152" s="2"/>
      <c r="D152" s="4"/>
      <c r="E152" s="2"/>
      <c r="F152" s="4"/>
      <c r="G152" s="4"/>
      <c r="H152" s="4"/>
      <c r="I152" s="4"/>
      <c r="J152" s="4"/>
      <c r="K152" s="2"/>
      <c r="L152" s="2"/>
      <c r="M152" s="2"/>
      <c r="N152" s="2"/>
      <c r="O152" s="14"/>
      <c r="P152" s="14"/>
      <c r="Q152" s="14"/>
      <c r="R152" s="14"/>
      <c r="S152" s="14"/>
    </row>
    <row r="153" spans="1:19" s="10" customFormat="1" ht="15" customHeight="1">
      <c r="A153" s="2"/>
      <c r="B153" s="2"/>
      <c r="C153" s="2"/>
      <c r="D153" s="4"/>
      <c r="E153" s="2"/>
      <c r="F153" s="4"/>
      <c r="G153" s="4"/>
      <c r="H153" s="4"/>
      <c r="I153" s="4"/>
      <c r="J153" s="4"/>
      <c r="K153" s="2"/>
      <c r="L153" s="2"/>
      <c r="M153" s="2"/>
      <c r="N153" s="2"/>
      <c r="O153" s="14"/>
      <c r="P153" s="14"/>
      <c r="Q153" s="14"/>
      <c r="R153" s="14"/>
      <c r="S153" s="14"/>
    </row>
    <row r="154" spans="1:19" s="10" customFormat="1" ht="15" customHeight="1">
      <c r="A154" s="2"/>
      <c r="B154" s="2"/>
      <c r="C154" s="2"/>
      <c r="D154" s="4"/>
      <c r="E154" s="2"/>
      <c r="F154" s="4"/>
      <c r="G154" s="4"/>
      <c r="H154" s="4"/>
      <c r="I154" s="4"/>
      <c r="J154" s="4"/>
      <c r="K154" s="2"/>
      <c r="L154" s="2"/>
      <c r="M154" s="2"/>
      <c r="N154" s="2"/>
      <c r="O154" s="14"/>
      <c r="P154" s="14"/>
      <c r="Q154" s="14"/>
      <c r="R154" s="14"/>
      <c r="S154" s="14"/>
    </row>
    <row r="155" spans="22:25" ht="15" customHeight="1">
      <c r="V155" s="10"/>
      <c r="W155" s="10"/>
      <c r="X155" s="10"/>
      <c r="Y155" s="10"/>
    </row>
  </sheetData>
  <sheetProtection formatCells="0"/>
  <mergeCells count="21">
    <mergeCell ref="A87:A88"/>
    <mergeCell ref="A105:A114"/>
    <mergeCell ref="B76:B77"/>
    <mergeCell ref="B78:B79"/>
    <mergeCell ref="B80:B81"/>
    <mergeCell ref="B82:B86"/>
    <mergeCell ref="B22:B23"/>
    <mergeCell ref="B68:B69"/>
    <mergeCell ref="B72:B73"/>
    <mergeCell ref="B74:B75"/>
    <mergeCell ref="A6:A7"/>
    <mergeCell ref="B16:B17"/>
    <mergeCell ref="B18:B19"/>
    <mergeCell ref="B20:B21"/>
    <mergeCell ref="D4:D5"/>
    <mergeCell ref="F4:F5"/>
    <mergeCell ref="J4:J5"/>
    <mergeCell ref="E4:E5"/>
    <mergeCell ref="H4:H5"/>
    <mergeCell ref="I4:I5"/>
    <mergeCell ref="G4:G5"/>
  </mergeCells>
  <dataValidations count="5">
    <dataValidation type="list" showInputMessage="1" showErrorMessage="1" sqref="C74:C81 C24:C31 C12:C13">
      <formula1>$V$15:$V$37</formula1>
    </dataValidation>
    <dataValidation type="list" showInputMessage="1" showErrorMessage="1" sqref="C72:C73 C34:C69 C14:C23">
      <formula1>$V$7:$V$37</formula1>
    </dataValidation>
    <dataValidation type="list" showInputMessage="1" showErrorMessage="1" sqref="C10:C11">
      <formula1>$V$7:$V$35</formula1>
    </dataValidation>
    <dataValidation type="list" showInputMessage="1" showErrorMessage="1" sqref="C6:C9">
      <formula1>$V$6:$V$14</formula1>
    </dataValidation>
    <dataValidation type="list" showInputMessage="1" showErrorMessage="1" sqref="C32:C33">
      <formula1>$V$7:$V$14</formula1>
    </dataValidation>
  </dataValidations>
  <printOptions horizontalCentered="1" verticalCentered="1"/>
  <pageMargins left="0.3937007874015748" right="0.3937007874015748" top="0.55" bottom="0.46" header="0.3937007874015748" footer="0.25"/>
  <pageSetup fitToHeight="3" fitToWidth="1" horizontalDpi="300" verticalDpi="300" orientation="landscape" paperSize="9" scale="69" r:id="rId1"/>
  <headerFooter alignWithMargins="0">
    <oddFooter>&amp;CN&amp;Y2&amp;YO　&amp;P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コベルコソフトサービス株式会社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コベルコソフトサービス株式会社</dc:creator>
  <cp:keywords/>
  <dc:description/>
  <cp:lastModifiedBy>Administrator</cp:lastModifiedBy>
  <cp:lastPrinted>2021-03-22T06:29:25Z</cp:lastPrinted>
  <dcterms:created xsi:type="dcterms:W3CDTF">2004-10-19T02:45:10Z</dcterms:created>
  <dcterms:modified xsi:type="dcterms:W3CDTF">2021-03-22T08:01:43Z</dcterms:modified>
  <cp:category/>
  <cp:version/>
  <cp:contentType/>
  <cp:contentStatus/>
</cp:coreProperties>
</file>