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050" tabRatio="860" activeTab="1"/>
  </bookViews>
  <sheets>
    <sheet name="はじめに" sheetId="1" r:id="rId1"/>
    <sheet name="自動車台帳" sheetId="2" r:id="rId2"/>
    <sheet name="様式1" sheetId="3" r:id="rId3"/>
    <sheet name="様式2" sheetId="4" r:id="rId4"/>
    <sheet name="様式3" sheetId="5" r:id="rId5"/>
    <sheet name="様式4" sheetId="6" r:id="rId6"/>
    <sheet name="様式5" sheetId="7" r:id="rId7"/>
    <sheet name="様式6" sheetId="8" r:id="rId8"/>
    <sheet name="様式7" sheetId="9" r:id="rId9"/>
    <sheet name="様式8" sheetId="10" r:id="rId10"/>
    <sheet name="排出係数表" sheetId="11" r:id="rId11"/>
    <sheet name="産業分類表" sheetId="12" r:id="rId12"/>
    <sheet name="燃料種類表" sheetId="13" r:id="rId13"/>
    <sheet name="ポイント" sheetId="14" state="hidden" r:id="rId14"/>
    <sheet name="名前関係" sheetId="15" state="hidden" r:id="rId15"/>
  </sheets>
  <externalReferences>
    <externalReference r:id="rId18"/>
    <externalReference r:id="rId19"/>
    <externalReference r:id="rId20"/>
  </externalReferences>
  <definedNames>
    <definedName name="DPF">'名前関係'!$M$3:$M$10</definedName>
    <definedName name="_xlnm.Print_Area" localSheetId="11">'産業分類表'!$F$1:$J$51</definedName>
    <definedName name="_xlnm.Print_Area" localSheetId="12">'燃料種類表'!$A$1:$C$34</definedName>
    <definedName name="_xlnm.Print_Area" localSheetId="10">'排出係数表'!$H$1:$V$58</definedName>
    <definedName name="_xlnm.Print_Area" localSheetId="6">'様式5'!$A$1:$R$41</definedName>
    <definedName name="_xlnm.Print_Area" localSheetId="7">'様式6'!$A$1:$F$35</definedName>
    <definedName name="_xlnm.Print_Area" localSheetId="9">'様式8'!$A$1:$P$53</definedName>
    <definedName name="_xlnm.Print_Titles" localSheetId="1">'自動車台帳'!$1:$4</definedName>
    <definedName name="_xlnm.Print_Titles" localSheetId="5">'様式4'!$1:$3</definedName>
    <definedName name="月" localSheetId="14">'名前関係'!$F$59:$F$70</definedName>
    <definedName name="月" localSheetId="2">'[2]様式4'!#REF!</definedName>
    <definedName name="月">'名前関係'!$F$59:$F$70</definedName>
    <definedName name="産業分類" localSheetId="11">'産業分類表'!$E$2:$E$98</definedName>
    <definedName name="産業分類" localSheetId="2">#REF!</definedName>
    <definedName name="産業分類">'産業分類表'!$E$2:$E$98</definedName>
    <definedName name="市区町村" localSheetId="11">'産業分類表'!$A$2:$A$74</definedName>
    <definedName name="市区町村" localSheetId="2">#REF!</definedName>
    <definedName name="市区町村" localSheetId="4">'産業分類表'!$A$2:$A$73</definedName>
    <definedName name="市区町村">'産業分類表'!$A$2:$A$73</definedName>
    <definedName name="実績報告年度" localSheetId="4">'名前関係'!$D$44:$D$48</definedName>
    <definedName name="実績報告年度">'名前関係'!$D$44:$D$48</definedName>
    <definedName name="実績報告年度記入欄">'名前関係'!$D$44:$D$48</definedName>
    <definedName name="種類" localSheetId="1">'名前関係'!$D$2:$D$9</definedName>
    <definedName name="種類" localSheetId="14">'名前関係'!$D$2:$D$9</definedName>
    <definedName name="種類" localSheetId="2">#REF!</definedName>
    <definedName name="種類" localSheetId="6">#REF!</definedName>
    <definedName name="種類">#REF!</definedName>
    <definedName name="重量区分" localSheetId="2">'[2]様式4'!#REF!</definedName>
    <definedName name="初度登録年" localSheetId="14">'名前関係'!$D$50:$D$87</definedName>
    <definedName name="初度登録年" localSheetId="2">'[2]様式4'!#REF!</definedName>
    <definedName name="初度登録年">'名前関係'!$D$50:$D$87</definedName>
    <definedName name="条例種類">'名前関係'!#REF!</definedName>
    <definedName name="総括表作成記号" localSheetId="2">'[2]様式4'!#REF!</definedName>
    <definedName name="総括表作成記号" localSheetId="4">'自動車台帳'!$BT$5:$BT$130</definedName>
    <definedName name="総括表作成記号">'自動車台帳'!$BT$5:$BT$130</definedName>
    <definedName name="低公害車等燃料" localSheetId="14">'名前関係'!#REF!</definedName>
    <definedName name="低公害車等燃料">'名前関係'!$D$55:$D$68</definedName>
    <definedName name="同時低減">'名前関係'!$Q$3:$Q$6</definedName>
    <definedName name="燃料" localSheetId="14">'名前関係'!$D$12:$D$41</definedName>
    <definedName name="燃料" localSheetId="2">'[2]様式4'!#REF!</definedName>
    <definedName name="燃料">'名前関係'!$D$12:$D$41</definedName>
    <definedName name="燃料２">'名前関係'!$C$12:$C$41</definedName>
    <definedName name="燃料ＤＤ">'名前関係'!$C$12:$C$41</definedName>
    <definedName name="廃止予定年" localSheetId="2">'[2]様式4'!#REF!</definedName>
    <definedName name="廃止予定年">'名前関係'!#REF!</definedName>
    <definedName name="排出係数">'排出係数表'!$A$3:$D$383</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B10" authorId="0">
      <text>
        <r>
          <rPr>
            <b/>
            <sz val="9"/>
            <rFont val="ＭＳ Ｐゴシック"/>
            <family val="3"/>
          </rPr>
          <t>自動車使用管理計画書提出時の年間走行量です。
（平成１８年度に提出した場合は、平成１７年度の走行量になります。）</t>
        </r>
      </text>
    </comment>
    <comment ref="B11" authorId="0">
      <text>
        <r>
          <rPr>
            <b/>
            <sz val="9"/>
            <rFont val="ＭＳ Ｐゴシック"/>
            <family val="3"/>
          </rPr>
          <t>当該年度の走行量です。</t>
        </r>
      </text>
    </comment>
    <comment ref="C12" authorId="0">
      <text>
        <r>
          <rPr>
            <b/>
            <sz val="9"/>
            <rFont val="ＭＳ Ｐゴシック"/>
            <family val="3"/>
          </rPr>
          <t>自動車使用管理計画書に記載されている値と比較したときの走行量削減率です。
（平成１８年度に提出した場合は、平成１７年度と比較した削減率になります。）</t>
        </r>
      </text>
    </comment>
    <comment ref="E18" authorId="0">
      <text>
        <r>
          <rPr>
            <b/>
            <sz val="9"/>
            <rFont val="ＭＳ Ｐゴシック"/>
            <family val="3"/>
          </rPr>
          <t>自動車使用管理計画書提出時のポイントです。
（平成１８年度に提出した場合は、平成１７年度のポイントになります。）</t>
        </r>
        <r>
          <rPr>
            <sz val="9"/>
            <rFont val="ＭＳ Ｐゴシック"/>
            <family val="3"/>
          </rPr>
          <t xml:space="preserve">
</t>
        </r>
      </text>
    </comment>
    <comment ref="E28" authorId="0">
      <text>
        <r>
          <rPr>
            <b/>
            <sz val="9"/>
            <rFont val="ＭＳ Ｐゴシック"/>
            <family val="3"/>
          </rPr>
          <t>自動車使用管理計画書提出時のポイントです。
（平成１８年度に提出した場合は、平成１７年度のポイントになります。）</t>
        </r>
      </text>
    </comment>
    <comment ref="E38" authorId="0">
      <text>
        <r>
          <rPr>
            <b/>
            <sz val="9"/>
            <rFont val="ＭＳ Ｐゴシック"/>
            <family val="3"/>
          </rPr>
          <t>自動車使用管理計画書提出時のポイントです。
（平成１８年度に提出した場合は、平成１７年度のポイントになります。）</t>
        </r>
      </text>
    </comment>
    <comment ref="H18" authorId="0">
      <text>
        <r>
          <rPr>
            <b/>
            <sz val="9"/>
            <rFont val="ＭＳ Ｐゴシック"/>
            <family val="3"/>
          </rPr>
          <t>当該年度のポイントの値です。</t>
        </r>
      </text>
    </comment>
    <comment ref="H28" authorId="0">
      <text>
        <r>
          <rPr>
            <b/>
            <sz val="9"/>
            <rFont val="ＭＳ Ｐゴシック"/>
            <family val="3"/>
          </rPr>
          <t>当該年度のポイントの値です。</t>
        </r>
      </text>
    </comment>
    <comment ref="H38" authorId="0">
      <text>
        <r>
          <rPr>
            <b/>
            <sz val="9"/>
            <rFont val="ＭＳ Ｐゴシック"/>
            <family val="3"/>
          </rPr>
          <t>当該年度のポイントの値です。</t>
        </r>
      </text>
    </comment>
    <comment ref="H48" authorId="0">
      <text>
        <r>
          <rPr>
            <b/>
            <sz val="9"/>
            <rFont val="ＭＳ Ｐゴシック"/>
            <family val="3"/>
          </rPr>
          <t>自動車使用管理計画書提出時のNOx排出量です。
（平成１８年度に提出した場合は、平成１７年度の排出量になります。）</t>
        </r>
      </text>
    </comment>
    <comment ref="H51" authorId="0">
      <text>
        <r>
          <rPr>
            <b/>
            <sz val="9"/>
            <rFont val="ＭＳ Ｐゴシック"/>
            <family val="3"/>
          </rPr>
          <t>自動車使用管理計画書提出時のPM排出量です。
（平成１８年度に提出した場合は、平成１７年度の排出量になります。）</t>
        </r>
      </text>
    </comment>
    <comment ref="H49" authorId="0">
      <text>
        <r>
          <rPr>
            <b/>
            <sz val="9"/>
            <rFont val="ＭＳ Ｐゴシック"/>
            <family val="3"/>
          </rPr>
          <t>自動車使用管理計画書に記載されている、平成２２年度のNOx排出量目標値です。</t>
        </r>
      </text>
    </comment>
    <comment ref="H50" authorId="0">
      <text>
        <r>
          <rPr>
            <b/>
            <sz val="9"/>
            <rFont val="ＭＳ Ｐゴシック"/>
            <family val="3"/>
          </rPr>
          <t>当該年度のNOx排出量の値です。</t>
        </r>
      </text>
    </comment>
    <comment ref="H53" authorId="0">
      <text>
        <r>
          <rPr>
            <b/>
            <sz val="9"/>
            <rFont val="ＭＳ Ｐゴシック"/>
            <family val="3"/>
          </rPr>
          <t>当該年度のPM排出量の値です。</t>
        </r>
        <r>
          <rPr>
            <sz val="9"/>
            <rFont val="ＭＳ Ｐゴシック"/>
            <family val="3"/>
          </rPr>
          <t xml:space="preserve">
</t>
        </r>
      </text>
    </comment>
    <comment ref="H52" authorId="0">
      <text>
        <r>
          <rPr>
            <b/>
            <sz val="9"/>
            <rFont val="ＭＳ Ｐゴシック"/>
            <family val="3"/>
          </rPr>
          <t>自動車使用管理計画書に記載されている、平成２２年度のPM排出量目標値です。</t>
        </r>
      </text>
    </comment>
    <comment ref="B20" authorId="0">
      <text>
        <r>
          <rPr>
            <b/>
            <sz val="9"/>
            <rFont val="ＭＳ Ｐゴシック"/>
            <family val="3"/>
          </rPr>
          <t>貨物にはバスも含みます。</t>
        </r>
      </text>
    </comment>
    <comment ref="B21" authorId="0">
      <text>
        <r>
          <rPr>
            <b/>
            <sz val="9"/>
            <rFont val="ＭＳ Ｐゴシック"/>
            <family val="3"/>
          </rPr>
          <t>貨物にはバスも含みます。</t>
        </r>
      </text>
    </comment>
    <comment ref="B22" authorId="0">
      <text>
        <r>
          <rPr>
            <b/>
            <sz val="9"/>
            <rFont val="ＭＳ Ｐゴシック"/>
            <family val="3"/>
          </rPr>
          <t>貨物にはバスも含みます。</t>
        </r>
      </text>
    </comment>
    <comment ref="B23" authorId="0">
      <text>
        <r>
          <rPr>
            <b/>
            <sz val="9"/>
            <rFont val="ＭＳ Ｐゴシック"/>
            <family val="3"/>
          </rPr>
          <t>貨物にはバスも含みます。</t>
        </r>
      </text>
    </comment>
    <comment ref="K18" authorId="0">
      <text>
        <r>
          <rPr>
            <b/>
            <sz val="9"/>
            <rFont val="ＭＳ Ｐゴシック"/>
            <family val="3"/>
          </rPr>
          <t>車種別計算式・・・（A-B）/A×１００
A=全事業者でのNOx排出係数の平均値（H１６年度実績）
B=当該年度末のNOx排出係数の平均値
(注）
１．平均値の計算に用いる自動車台数は年度末現在の台数
２．低公害車の排出係数は「０」とする
３．低PM車及びDPF装置車の排出係数は０．９倍した数値を用いる。
＜低公害化ポイント＝[車種別ポイント（乗用）]×[乗用車の台数/全自動車台数]＋・・・＋[車種別ポイント（貨物３．５ｔ超）]×[貨物３．５ｔ超の台数/全自動車台数]＞</t>
        </r>
      </text>
    </comment>
    <comment ref="B24" authorId="0">
      <text>
        <r>
          <rPr>
            <b/>
            <sz val="9"/>
            <rFont val="ＭＳ Ｐゴシック"/>
            <family val="3"/>
          </rPr>
          <t>各車種の車両台数を勘案した平均値です。</t>
        </r>
      </text>
    </comment>
    <comment ref="B30" authorId="0">
      <text>
        <r>
          <rPr>
            <b/>
            <sz val="9"/>
            <rFont val="ＭＳ Ｐゴシック"/>
            <family val="3"/>
          </rPr>
          <t>貨物にはバスも含みます。</t>
        </r>
      </text>
    </comment>
    <comment ref="B31" authorId="0">
      <text>
        <r>
          <rPr>
            <b/>
            <sz val="9"/>
            <rFont val="ＭＳ Ｐゴシック"/>
            <family val="3"/>
          </rPr>
          <t>貨物にはバスも含みます。</t>
        </r>
      </text>
    </comment>
    <comment ref="B32" authorId="0">
      <text>
        <r>
          <rPr>
            <b/>
            <sz val="9"/>
            <rFont val="ＭＳ Ｐゴシック"/>
            <family val="3"/>
          </rPr>
          <t>貨物にはバスも含みます。</t>
        </r>
      </text>
    </comment>
    <comment ref="B33" authorId="0">
      <text>
        <r>
          <rPr>
            <b/>
            <sz val="9"/>
            <rFont val="ＭＳ Ｐゴシック"/>
            <family val="3"/>
          </rPr>
          <t>貨物にはバスも含みます。</t>
        </r>
      </text>
    </comment>
    <comment ref="B34" authorId="0">
      <text>
        <r>
          <rPr>
            <b/>
            <sz val="9"/>
            <rFont val="ＭＳ Ｐゴシック"/>
            <family val="3"/>
          </rPr>
          <t>各車種の車両台数を勘案した平均値です。</t>
        </r>
      </text>
    </comment>
    <comment ref="B42" authorId="0">
      <text>
        <r>
          <rPr>
            <b/>
            <sz val="9"/>
            <rFont val="ＭＳ Ｐゴシック"/>
            <family val="3"/>
          </rPr>
          <t>排出量ポイント、エコドライブポイント、グリーン配送ポイントを合算した値です。</t>
        </r>
      </text>
    </comment>
    <comment ref="K28" authorId="0">
      <text>
        <r>
          <rPr>
            <b/>
            <sz val="9"/>
            <rFont val="ＭＳ Ｐゴシック"/>
            <family val="3"/>
          </rPr>
          <t>＜車種別計算式・・・（C-D）/C×１００＞
C=全事業者での1台当たりNOx排出量（H１６年度実績）
B=当該年度の1台当たりNOx排出量
(注）
１．台数は、使用が1年に満たない車を半年間使用したとみなしてカウントする。
＜台数計算式＝通年使用車の台数＋（新規車＋廃止車＋新規廃止車）の台数×１/２＞
２．低PM車及びDPF装置車の排出係数は０．９倍した上で排出量を計算する。
＜排出量ポイント＝[車種別ポイント（乗用）]×[乗用車の台数/全自動車台数]＋・・・＋[車種別ポイント（貨物３．５ｔ超）]×[貨物３．５ｔ超の台数/全自動車台数]＞</t>
        </r>
      </text>
    </comment>
    <comment ref="B40" authorId="0">
      <text>
        <r>
          <rPr>
            <b/>
            <sz val="9"/>
            <rFont val="ＭＳ Ｐゴシック"/>
            <family val="3"/>
          </rPr>
          <t>大阪府が作成している「大阪府エコドライブ実践プログラム」を活用し、エコドライブを実践する事業者としてご登録いただいているか。
詳しくは以下のHPをご参照下さい。
http://www.epcc.pref.osaka.jp/kotsu/sidou/ecodrive/bosyu/</t>
        </r>
      </text>
    </comment>
    <comment ref="B41" authorId="0">
      <text>
        <r>
          <rPr>
            <b/>
            <sz val="9"/>
            <rFont val="ＭＳ Ｐゴシック"/>
            <family val="3"/>
          </rPr>
          <t>大阪府で行っている、グリーン配送（物品の輸配送に低公害な自動車を使用するもの）に取り組む事業者を募集する「大阪グリーン配送推進運動」にご登録いただいているかどうか。
詳しくは以下のHPをご参照下さい。
http://www.epcc.pref.osaka.jp/kotsu/gsuisin/</t>
        </r>
      </text>
    </comment>
  </commentList>
</comments>
</file>

<file path=xl/comments2.xml><?xml version="1.0" encoding="utf-8"?>
<comments xmlns="http://schemas.openxmlformats.org/spreadsheetml/2006/main">
  <authors>
    <author>大阪府職員端末機１７年度１２月調達</author>
  </authors>
  <commentList>
    <comment ref="C4" authorId="0">
      <text>
        <r>
          <rPr>
            <b/>
            <sz val="9"/>
            <rFont val="ＭＳ Ｐゴシック"/>
            <family val="3"/>
          </rPr>
          <t>自動車登録番号の最初の文字をドロップダウンリストから選択してください。
※必須項目ではありません。</t>
        </r>
      </text>
    </comment>
    <comment ref="D4" authorId="0">
      <text>
        <r>
          <rPr>
            <b/>
            <sz val="9"/>
            <rFont val="ＭＳ Ｐゴシック"/>
            <family val="3"/>
          </rPr>
          <t>自動車登録番号の使用の本拠の次の数字を半角数字で記入してください。
※必須項目ではありません。</t>
        </r>
      </text>
    </comment>
    <comment ref="E4" authorId="0">
      <text>
        <r>
          <rPr>
            <b/>
            <sz val="9"/>
            <rFont val="ＭＳ Ｐゴシック"/>
            <family val="3"/>
          </rPr>
          <t>自動車登録番号のひらがな１文字をドロップダウンリストから選択してください。
※必須項目ではありません。</t>
        </r>
      </text>
    </comment>
    <comment ref="F4" authorId="0">
      <text>
        <r>
          <rPr>
            <b/>
            <sz val="9"/>
            <rFont val="ＭＳ Ｐゴシック"/>
            <family val="3"/>
          </rPr>
          <t xml:space="preserve">自動車登録番号の下4桁の数字を半角数字で記入してください。
</t>
        </r>
        <r>
          <rPr>
            <b/>
            <sz val="9"/>
            <color indexed="10"/>
            <rFont val="ＭＳ Ｐゴシック"/>
            <family val="3"/>
          </rPr>
          <t>※必須項目です。</t>
        </r>
      </text>
    </comment>
    <comment ref="A3" authorId="0">
      <text>
        <r>
          <rPr>
            <b/>
            <sz val="9"/>
            <rFont val="ＭＳ Ｐゴシック"/>
            <family val="3"/>
          </rPr>
          <t xml:space="preserve">当該自動車を使用管理している事業場について、様式３の事業場コードを半角数字で記入してください。
</t>
        </r>
        <r>
          <rPr>
            <b/>
            <sz val="9"/>
            <color indexed="10"/>
            <rFont val="ＭＳ Ｐゴシック"/>
            <family val="3"/>
          </rPr>
          <t>※必須項目です。</t>
        </r>
      </text>
    </comment>
    <comment ref="B3" authorId="0">
      <text>
        <r>
          <rPr>
            <b/>
            <sz val="9"/>
            <rFont val="ＭＳ Ｐゴシック"/>
            <family val="3"/>
          </rPr>
          <t xml:space="preserve">通し番号を半角数字で記入してください。
</t>
        </r>
        <r>
          <rPr>
            <b/>
            <sz val="9"/>
            <color indexed="10"/>
            <rFont val="ＭＳ Ｐゴシック"/>
            <family val="3"/>
          </rPr>
          <t>※必須項目です。</t>
        </r>
      </text>
    </comment>
    <comment ref="G3" authorId="0">
      <text>
        <r>
          <rPr>
            <b/>
            <sz val="9"/>
            <rFont val="ＭＳ Ｐゴシック"/>
            <family val="3"/>
          </rPr>
          <t xml:space="preserve">車検証の「自動車の種別」と「用途」の欄を参考に、ドロップダウンリストから選んでください。
</t>
        </r>
        <r>
          <rPr>
            <b/>
            <sz val="9"/>
            <color indexed="10"/>
            <rFont val="ＭＳ Ｐゴシック"/>
            <family val="3"/>
          </rPr>
          <t>※必須項目です。</t>
        </r>
      </text>
    </comment>
    <comment ref="H3" authorId="0">
      <text>
        <r>
          <rPr>
            <b/>
            <sz val="9"/>
            <rFont val="ＭＳ Ｐゴシック"/>
            <family val="3"/>
          </rPr>
          <t xml:space="preserve">車検証の「型式」を記入してください。　　　　　
　（注）「原動機の型式」ではありません。
</t>
        </r>
        <r>
          <rPr>
            <b/>
            <sz val="9"/>
            <color indexed="10"/>
            <rFont val="ＭＳ Ｐゴシック"/>
            <family val="3"/>
          </rPr>
          <t>※必須項目です。</t>
        </r>
      </text>
    </comment>
    <comment ref="I4" authorId="0">
      <text>
        <r>
          <rPr>
            <b/>
            <sz val="9"/>
            <rFont val="ＭＳ Ｐゴシック"/>
            <family val="3"/>
          </rPr>
          <t>車検証の「型式」の記号の末尾に「改」とある場合は、右欄のドロップダウンリストから「改」を選んでください。</t>
        </r>
      </text>
    </comment>
    <comment ref="J3" authorId="0">
      <text>
        <r>
          <rPr>
            <b/>
            <sz val="9"/>
            <rFont val="ＭＳ Ｐゴシック"/>
            <family val="3"/>
          </rPr>
          <t xml:space="preserve">車検証の「車両総重量」の数値を半角数字で記入してください。
（単位：kg）
(例)「1,234kg」の場合、「1234」と記入してください。
（注）「車両重量」ではありません。
</t>
        </r>
        <r>
          <rPr>
            <b/>
            <sz val="9"/>
            <color indexed="10"/>
            <rFont val="ＭＳ Ｐゴシック"/>
            <family val="3"/>
          </rPr>
          <t>※必須項目です。</t>
        </r>
      </text>
    </comment>
    <comment ref="K3" authorId="0">
      <text>
        <r>
          <rPr>
            <b/>
            <sz val="9"/>
            <rFont val="ＭＳ Ｐゴシック"/>
            <family val="3"/>
          </rPr>
          <t xml:space="preserve">車検証の「燃料の種類」等を確認し、また【燃料種類表】シートを参照の上、ドロップダウンリストから選んでください。
</t>
        </r>
        <r>
          <rPr>
            <b/>
            <sz val="9"/>
            <color indexed="10"/>
            <rFont val="ＭＳ Ｐゴシック"/>
            <family val="3"/>
          </rPr>
          <t>※必須項目です。</t>
        </r>
      </text>
    </comment>
    <comment ref="L3" authorId="0">
      <text>
        <r>
          <rPr>
            <b/>
            <sz val="9"/>
            <rFont val="ＭＳ Ｐゴシック"/>
            <family val="3"/>
          </rPr>
          <t xml:space="preserve">ドロップダウンリストから、車検証の「初度登録年月」を選んでください。
</t>
        </r>
        <r>
          <rPr>
            <b/>
            <sz val="9"/>
            <color indexed="10"/>
            <rFont val="ＭＳ Ｐゴシック"/>
            <family val="3"/>
          </rPr>
          <t>※必須項目です。</t>
        </r>
      </text>
    </comment>
    <comment ref="N3" authorId="0">
      <text>
        <r>
          <rPr>
            <b/>
            <sz val="9"/>
            <rFont val="ＭＳ Ｐゴシック"/>
            <family val="3"/>
          </rPr>
          <t>ＮＯｘ・ＰＭ同時低減装置を後付けで装着している場合は、ドロップダウンリストから「有」を選んでください。
装着していない場合は何も記入しません。</t>
        </r>
      </text>
    </comment>
    <comment ref="O3" authorId="0">
      <text>
        <r>
          <rPr>
            <b/>
            <sz val="9"/>
            <rFont val="ＭＳ Ｐゴシック"/>
            <family val="3"/>
          </rPr>
          <t xml:space="preserve">ＰＭ低減装置を後付けで装着している場合は、装着した際のステッカーの表示等を参考にドロップダウンリストから次のとおり選んでください。装着していない場合は何も記入しません。
　ア　平成17年規制に対応していない場合→「１」を選択
　イ　平成17年規制に対応している場合→「２」を選択
</t>
        </r>
      </text>
    </comment>
    <comment ref="P3" authorId="0">
      <text>
        <r>
          <rPr>
            <b/>
            <sz val="9"/>
            <rFont val="ＭＳ Ｐゴシック"/>
            <family val="3"/>
          </rPr>
          <t>　アイドリングストップ装置を装着している場合は、ドロップダウンリストから「有」を選んでください。
装着していない場合は何も記入しません。</t>
        </r>
        <r>
          <rPr>
            <sz val="9"/>
            <rFont val="ＭＳ Ｐゴシック"/>
            <family val="3"/>
          </rPr>
          <t xml:space="preserve">
</t>
        </r>
        <r>
          <rPr>
            <b/>
            <sz val="9"/>
            <rFont val="ＭＳ Ｐゴシック"/>
            <family val="3"/>
          </rPr>
          <t>※必須項目ではありません。</t>
        </r>
      </text>
    </comment>
    <comment ref="Q3" authorId="0">
      <text>
        <r>
          <rPr>
            <b/>
            <sz val="9"/>
            <rFont val="ＭＳ Ｐゴシック"/>
            <family val="3"/>
          </rPr>
          <t>車検証の備考欄等を参考に、燃費基準を達成している場合は、ドロップダウンリストから該当する達成状況を選んでください。
　ア　目標年度の燃費基準を達成→「1.燃費基準達成」を選択
　イ　目標年度の燃費基準の＋５％を達成→「2.+5%」を選択
　ウ　目標年度の燃費基準の＋１０％を達成→「3.+10%」を選択
　エ　目標年度の燃費基準の＋２０％を達成→「4.+20%」を選択
（例）車検証の備考欄の記載が、　
　・平成２７年度燃費基準達成車→「ア」
　・平成２２年度燃費基準１０％向上達成車　→　「ウ」
※必須項目ではありません。</t>
        </r>
      </text>
    </comment>
    <comment ref="R3" authorId="0">
      <text>
        <r>
          <rPr>
            <b/>
            <sz val="9"/>
            <rFont val="ＭＳ Ｐゴシック"/>
            <family val="3"/>
          </rPr>
          <t>「自動車の種別」、「型式」、「車両総重量」、「燃料」等を正しく記入すれば、自動的に該当する排出係数が表示されます。
「要確認」と表示される場合は、記入内容に誤りがないか再確認してください。正しく記入しても「要確認」が表示される場合はお問合せください。</t>
        </r>
      </text>
    </comment>
    <comment ref="Y3" authorId="0">
      <text>
        <r>
          <rPr>
            <b/>
            <sz val="9"/>
            <rFont val="ＭＳ Ｐゴシック"/>
            <family val="3"/>
          </rPr>
          <t>自動車使用管理計画書に記載されている年間走行距離が表示されています。
（平成１８年度に提出した場合は、平成１７年度の走行距離が表示されています。）</t>
        </r>
      </text>
    </comment>
    <comment ref="Z3" authorId="0">
      <text>
        <r>
          <rPr>
            <b/>
            <sz val="9"/>
            <rFont val="ＭＳ Ｐゴシック"/>
            <family val="3"/>
          </rPr>
          <t xml:space="preserve">H18.3.31時点でのメータ表示距離（単位：km）をご記入下さい。
自動車使用管理計画書にその値が記載されている場合は既に表示されています。
</t>
        </r>
        <r>
          <rPr>
            <b/>
            <sz val="9"/>
            <color indexed="10"/>
            <rFont val="ＭＳ Ｐゴシック"/>
            <family val="3"/>
          </rPr>
          <t>※必須項目です。</t>
        </r>
      </text>
    </comment>
    <comment ref="AB4" authorId="0">
      <text>
        <r>
          <rPr>
            <b/>
            <sz val="9"/>
            <rFont val="ＭＳ Ｐゴシック"/>
            <family val="3"/>
          </rPr>
          <t xml:space="preserve">○新車又は中古車を新規導入したとき
　　→ドロップダウンリストより「新規」を選択してください。
○廃車したとき
　　→ドロップダウンリストより「廃止」を選択してください。
○新規導入した自動車を同年度内に廃止した場合
　　→ドロップダウンリストより、「新規廃止」を選択してください。
○使用の本拠の位置を移転して特定自動車では無くなった時（大阪府域内から大阪府域外へ移転したとき）
　　→ドロップダウンリストより「廃止」を選択してください。同年度内に新規導入した自動車を移転した場合は、「新規廃止」を選択してください。
○使用の本拠の位置を移転して特定自動車となった時（大阪府域外から大阪府域内へ移転したとき）
　　→ドロップダウンリストより「新規」を選択してください。
</t>
        </r>
        <r>
          <rPr>
            <b/>
            <sz val="9"/>
            <color indexed="10"/>
            <rFont val="ＭＳ Ｐゴシック"/>
            <family val="3"/>
          </rPr>
          <t>※必須項目です。</t>
        </r>
      </text>
    </comment>
    <comment ref="AA4" authorId="0">
      <text>
        <r>
          <rPr>
            <b/>
            <sz val="9"/>
            <rFont val="ＭＳ Ｐゴシック"/>
            <family val="3"/>
          </rPr>
          <t xml:space="preserve">H19.3.31時点でのメータ表示距離（単位：km）をご記入下さい。
記入漏れ、もしくは前年度より減少した値を記入しないように注意してください。
○新車又は中古車を新規導入したとき
　　→導入日時点のメータ表示距離を前年度の欄に半角数字で記入してください。（0km の場合は「0」と記入してください。）
○廃車したとき
　　→廃車時点のメータ表示距離を半角数字で記入してください。
○使用の本拠の位置を移転して特定自動車では無くなった時（大阪府域内から大阪府域外へ移転したとき）
　　→移転日時点のメータ表示距離を半角数字で記入してください。
○使用の本拠の位置を移転して特定自動車となった時（大阪府域外から大阪府域内へ移転したとき）
　　→H19.3.31時点でのメータ表示距離を記入するとともに、移転日時点のメータ表示距離を前年度の該当欄に半角数字で記入してください。
</t>
        </r>
        <r>
          <rPr>
            <b/>
            <sz val="9"/>
            <color indexed="10"/>
            <rFont val="ＭＳ Ｐゴシック"/>
            <family val="3"/>
          </rPr>
          <t>※必須項目です。</t>
        </r>
      </text>
    </comment>
    <comment ref="AC4" authorId="0">
      <text>
        <r>
          <rPr>
            <b/>
            <sz val="9"/>
            <rFont val="ＭＳ Ｐゴシック"/>
            <family val="3"/>
          </rPr>
          <t xml:space="preserve">H20.3.31時点でのメータ表示距離（単位：km）をご記入下さい。
記入漏れ、もしくは前年度より減少した値を記入しないように注意してください。
○新車又は中古車を新規導入したとき
　　→導入日時点のメータ表示距離を前年度の欄に半角数字で記入してください。（0km の場合は「0」と記入してください。）
○廃車したとき
　　→廃車時点のメータ表示距離を半角数字で記入してください。
○使用の本拠の位置を移転して特定自動車では無くなった時（大阪府域内から大阪府域外へ移転したとき）
　　→移転日時点のメータ表示距離を半角数字で記入してください。
○使用の本拠の位置を移転して特定自動車となった時（大阪府域外から大阪府域内へ移転したとき）
　　→H20.3.31時点でのメータ表示距離を記入するとともに、移転日時点のメータ表示距離を前年度の該当欄に半角数字で記入してください。
</t>
        </r>
        <r>
          <rPr>
            <b/>
            <sz val="9"/>
            <color indexed="10"/>
            <rFont val="ＭＳ Ｐゴシック"/>
            <family val="3"/>
          </rPr>
          <t>※必須項目です。</t>
        </r>
      </text>
    </comment>
    <comment ref="AE4" authorId="0">
      <text>
        <r>
          <rPr>
            <b/>
            <sz val="9"/>
            <rFont val="ＭＳ Ｐゴシック"/>
            <family val="3"/>
          </rPr>
          <t xml:space="preserve">H21.3.31時点でのメータ表示距離（単位：km）をご記入下さい。
記入漏れ、もしくは前年度より減少した値を記入しないように注意してください。
○新車又は中古車を新規導入したとき
　　→導入日時点のメータ表示距離を前年度の欄に半角数字で記入してください。（0km の場合は「0」と記入してください。）
○廃車したとき
　　→廃車時点のメータ表示距離を半角数字で記入してください。
○使用の本拠の位置を移転して特定自動車では無くなった時（大阪府域内から大阪府域外へ移転したとき）
　　→移転日時点のメータ表示距離を半角数字で記入してください。
○使用の本拠の位置を移転して特定自動車となった時（大阪府域外から大阪府域内へ移転したとき）
　　→H21.3.31時点でのメータ表示距離を記入するとともに、移転日時点のメータ表示距離を前年度の該当欄に半角数字で記入してください。
</t>
        </r>
        <r>
          <rPr>
            <b/>
            <sz val="9"/>
            <color indexed="10"/>
            <rFont val="ＭＳ Ｐゴシック"/>
            <family val="3"/>
          </rPr>
          <t>※必須項目です。</t>
        </r>
      </text>
    </comment>
    <comment ref="AG4" authorId="0">
      <text>
        <r>
          <rPr>
            <b/>
            <sz val="9"/>
            <rFont val="ＭＳ Ｐゴシック"/>
            <family val="3"/>
          </rPr>
          <t xml:space="preserve">H22.3.31時点でのメータ表示距離（単位：km）をご記入下さい。
記入漏れ、もしくは前年度より減少した値を記入しないように注意してください。
○新車又は中古車を新規導入したとき
　　→導入日時点のメータ表示距離を前年度の欄に半角数字で記入してください。（0km の場合は「0」と記入してください。）
○廃車したとき
　　→廃車時点のメータ表示距離を半角数字で記入してください。
○使用の本拠の位置を移転して特定自動車では無くなった時（大阪府域内から大阪府域外へ移転したとき）
　　→移転日時点のメータ表示距離を半角数字で記入してください。
○使用の本拠の位置を移転して特定自動車となった時（大阪府域外から大阪府域内へ移転したとき）
　　→H22.3.31時点でのメータ表示距離を記入するとともに、移転日時点のメータ表示距離を前年度の該当欄に半角数字で記入してください。
</t>
        </r>
        <r>
          <rPr>
            <b/>
            <sz val="9"/>
            <color indexed="10"/>
            <rFont val="ＭＳ Ｐゴシック"/>
            <family val="3"/>
          </rPr>
          <t>※必須項目です。</t>
        </r>
      </text>
    </comment>
    <comment ref="AI4" authorId="0">
      <text>
        <r>
          <rPr>
            <b/>
            <sz val="9"/>
            <rFont val="ＭＳ Ｐゴシック"/>
            <family val="3"/>
          </rPr>
          <t xml:space="preserve">H23.3.31時点でのメータ表示距離（単位：km）をご記入下さい。
記入漏れ、もしくは前年度より減少した値を記入しないように注意してください。
○新車又は中古車を新規導入したとき
　　→導入日時点のメータ表示距離を前年度の欄に半角数字で記入してください。（0km の場合は「0」と記入してください。）
○廃車したとき
　　→廃車時点のメータ表示距離を半角数字で記入してください。
○使用の本拠の位置を移転して特定自動車では無くなった時（大阪府域内から大阪府域外へ移転したとき）
　　→移転日時点のメータ表示距離を半角数字で記入してください。
○使用の本拠の位置を移転して特定自動車となった時（大阪府域外から大阪府域内へ移転したとき）
　　→H23.3.31時点でのメータ表示距離を記入するとともに、移転日時点のメータ表示距離を前年度の該当欄に半角数字で記入してください。
</t>
        </r>
        <r>
          <rPr>
            <b/>
            <sz val="9"/>
            <color indexed="10"/>
            <rFont val="ＭＳ Ｐゴシック"/>
            <family val="3"/>
          </rPr>
          <t>※必須項目です。</t>
        </r>
      </text>
    </comment>
    <comment ref="AD4" authorId="0">
      <text>
        <r>
          <rPr>
            <b/>
            <sz val="9"/>
            <rFont val="ＭＳ Ｐゴシック"/>
            <family val="3"/>
          </rPr>
          <t xml:space="preserve">○新車又は中古車を新規導入したとき
　　→ドロップダウンリストより「新規」を選択してください。
○廃車したとき
　　→ドロップダウンリストより「廃止」を選択してください。
○新規導入した自動車を同年度内に廃止した場合
　　→ドロップダウンリストより、「新規廃止」を選択してください。
○使用の本拠の位置を移転して特定自動車では無くなった時（大阪府域内から大阪府域外へ移転したとき）
　　→ドロップダウンリストより「廃止」を選択してください。同年度内に新規導入した自動車を移転した場合は、「新規廃止」を選択してください。
○使用の本拠の位置を移転して特定自動車となった時（大阪府域外から大阪府域内へ移転したとき）
　　→ドロップダウンリストより「新規」を選択してください。
</t>
        </r>
        <r>
          <rPr>
            <b/>
            <sz val="9"/>
            <color indexed="10"/>
            <rFont val="ＭＳ Ｐゴシック"/>
            <family val="3"/>
          </rPr>
          <t>※必須項目です。</t>
        </r>
      </text>
    </comment>
    <comment ref="AF4" authorId="0">
      <text>
        <r>
          <rPr>
            <b/>
            <sz val="9"/>
            <rFont val="ＭＳ Ｐゴシック"/>
            <family val="3"/>
          </rPr>
          <t xml:space="preserve">○新車又は中古車を新規導入したとき
　　→ドロップダウンリストより「新規」を選択してください。
○廃車したとき
　　→ドロップダウンリストより「廃止」を選択してください。
○新規導入した自動車を同年度内に廃止した場合
　　→ドロップダウンリストより、「新規廃止」を選択してください。
○使用の本拠の位置を移転して特定自動車では無くなった時（大阪府域内から大阪府域外へ移転したとき）
　　→ドロップダウンリストより「廃止」を選択してください。同年度内に新規導入した自動車を移転した場合は、「新規廃止」を選択してください。
○使用の本拠の位置を移転して特定自動車となった時（大阪府域外から大阪府域内へ移転したとき）
　　→ドロップダウンリストより「新規」を選択してください。
</t>
        </r>
        <r>
          <rPr>
            <b/>
            <sz val="9"/>
            <color indexed="10"/>
            <rFont val="ＭＳ Ｐゴシック"/>
            <family val="3"/>
          </rPr>
          <t>※必須項目です。</t>
        </r>
      </text>
    </comment>
    <comment ref="AH4" authorId="0">
      <text>
        <r>
          <rPr>
            <b/>
            <sz val="9"/>
            <rFont val="ＭＳ Ｐゴシック"/>
            <family val="3"/>
          </rPr>
          <t xml:space="preserve">○新車又は中古車を新規導入したとき
　　→ドロップダウンリストより「新規」を選択してください。
○廃車したとき
　　→ドロップダウンリストより「廃止」を選択してください。
○新規導入した自動車を同年度内に廃止した場合
　　→ドロップダウンリストより、「新規廃止」を選択してください。
○使用の本拠の位置を移転して特定自動車では無くなった時（大阪府域内から大阪府域外へ移転したとき）
　　→ドロップダウンリストより「廃止」を選択してください。同年度内に新規導入した自動車を移転した場合は、「新規廃止」を選択してください。
○使用の本拠の位置を移転して特定自動車となった時（大阪府域外から大阪府域内へ移転したとき）
　　→ドロップダウンリストより「新規」を選択してください。
</t>
        </r>
        <r>
          <rPr>
            <b/>
            <sz val="9"/>
            <color indexed="10"/>
            <rFont val="ＭＳ Ｐゴシック"/>
            <family val="3"/>
          </rPr>
          <t>※必須項目です。</t>
        </r>
      </text>
    </comment>
    <comment ref="AJ4" authorId="0">
      <text>
        <r>
          <rPr>
            <b/>
            <sz val="9"/>
            <rFont val="ＭＳ Ｐゴシック"/>
            <family val="3"/>
          </rPr>
          <t xml:space="preserve">○新車又は中古車を新規導入したとき
　　→ドロップダウンリストより「新規」を選択してください。
○廃車したとき
　　→ドロップダウンリストより「廃止」を選択してください。
○新規導入した自動車を同年度内に廃止した場合
　　→ドロップダウンリストより、「新規廃止」を選択してください。
○使用の本拠の位置を移転して特定自動車では無くなった時（大阪府域内から大阪府域外へ移転したとき）
　　→ドロップダウンリストより「廃止」を選択してください。同年度内に新規導入した自動車を移転した場合は、「新規廃止」を選択してください。
○使用の本拠の位置を移転して特定自動車となった時（大阪府域外から大阪府域内へ移転したとき）
　　→ドロップダウンリストより「新規」を選択してください。
</t>
        </r>
        <r>
          <rPr>
            <b/>
            <sz val="9"/>
            <color indexed="10"/>
            <rFont val="ＭＳ Ｐゴシック"/>
            <family val="3"/>
          </rPr>
          <t>※必須項目です。</t>
        </r>
      </text>
    </comment>
    <comment ref="AK3" authorId="0">
      <text>
        <r>
          <rPr>
            <b/>
            <sz val="9"/>
            <rFont val="ＭＳ Ｐゴシック"/>
            <family val="3"/>
          </rPr>
          <t>走行距離の記入が間違っている場合に★印が表示されます。
該当車両の走行距離記入欄の記入漏れ、もしくは前年度より減少した値が記入されていないか確認してください。</t>
        </r>
      </text>
    </comment>
    <comment ref="G1" authorId="0">
      <text>
        <r>
          <rPr>
            <b/>
            <sz val="9"/>
            <rFont val="ＭＳ Ｐゴシック"/>
            <family val="3"/>
          </rPr>
          <t>ドロップダウンリストより実績報告年度を選択してください。</t>
        </r>
      </text>
    </comment>
    <comment ref="AV3" authorId="0">
      <text>
        <r>
          <rPr>
            <b/>
            <sz val="9"/>
            <rFont val="ＭＳ Ｐゴシック"/>
            <family val="3"/>
          </rPr>
          <t>報告年度の翌年以降廃止：１
報告年度（を含む、それ）以前の廃止：０
→年度末にあれば１</t>
        </r>
      </text>
    </comment>
    <comment ref="AU3" authorId="0">
      <text>
        <r>
          <rPr>
            <b/>
            <sz val="9"/>
            <rFont val="ＭＳ Ｐゴシック"/>
            <family val="3"/>
          </rPr>
          <t>報告年度以降の廃止：１
報告年度の前年以前の廃止：０
→年度当初にあれば１</t>
        </r>
      </text>
    </comment>
    <comment ref="AT3" authorId="0">
      <text>
        <r>
          <rPr>
            <b/>
            <sz val="9"/>
            <rFont val="ＭＳ Ｐゴシック"/>
            <family val="3"/>
          </rPr>
          <t>廃止されてない車両は全て２３年</t>
        </r>
      </text>
    </comment>
    <comment ref="AW3" authorId="0">
      <text>
        <r>
          <rPr>
            <b/>
            <sz val="9"/>
            <rFont val="ＭＳ Ｐゴシック"/>
            <family val="3"/>
          </rPr>
          <t>車両ナンバー１から当該車両までの、年度フラッグの１の数をカウント</t>
        </r>
      </text>
    </comment>
    <comment ref="AX3" authorId="0">
      <text>
        <r>
          <rPr>
            <b/>
            <sz val="9"/>
            <rFont val="ＭＳ Ｐゴシック"/>
            <family val="3"/>
          </rPr>
          <t>カウント欄の１、２、３・・・の車両ナンバー
→報告年度に走行した車両の車両ナンバーをピックアップ</t>
        </r>
      </text>
    </comment>
    <comment ref="AZ3" authorId="0">
      <text>
        <r>
          <rPr>
            <b/>
            <sz val="9"/>
            <rFont val="ＭＳ Ｐゴシック"/>
            <family val="3"/>
          </rPr>
          <t>通しナンバーからどれだけの行をずらせばいいか。
（様式４で使用）</t>
        </r>
      </text>
    </comment>
    <comment ref="BA3" authorId="0">
      <text>
        <r>
          <rPr>
            <b/>
            <sz val="9"/>
            <rFont val="ＭＳ Ｐゴシック"/>
            <family val="3"/>
          </rPr>
          <t>貨OR乗</t>
        </r>
      </text>
    </comment>
    <comment ref="BB3" authorId="0">
      <text>
        <r>
          <rPr>
            <b/>
            <sz val="9"/>
            <rFont val="ＭＳ Ｐゴシック"/>
            <family val="3"/>
          </rPr>
          <t>貨or乗orバスor小</t>
        </r>
      </text>
    </comment>
    <comment ref="BC3" authorId="0">
      <text>
        <r>
          <rPr>
            <b/>
            <sz val="9"/>
            <rFont val="ＭＳ Ｐゴシック"/>
            <family val="3"/>
          </rPr>
          <t>3.5t以上ならそのt数。
3.5t以下なら１。</t>
        </r>
      </text>
    </comment>
    <comment ref="BD3" authorId="0">
      <text>
        <r>
          <rPr>
            <b/>
            <sz val="9"/>
            <rFont val="ＭＳ Ｐゴシック"/>
            <family val="3"/>
          </rPr>
          <t>１：乗用車以外で1.7t以下
２：乗用車以外で2.5t以下
３：乗用車以外で3.5t以下
４：乗用車以外で3.5t以上
０：乗用車</t>
        </r>
      </text>
    </comment>
    <comment ref="BE3" authorId="0">
      <text>
        <r>
          <rPr>
            <b/>
            <sz val="9"/>
            <rFont val="ＭＳ Ｐゴシック"/>
            <family val="3"/>
          </rPr>
          <t>１：普通貨物で3.5t以下
２：普通貨物で5t以下
３：普通貨物でそれ以上
空欄：その他</t>
        </r>
      </text>
    </comment>
    <comment ref="BF3" authorId="0">
      <text>
        <r>
          <rPr>
            <b/>
            <sz val="9"/>
            <rFont val="ＭＳ Ｐゴシック"/>
            <family val="3"/>
          </rPr>
          <t>０：乗用
１：貨物で1.7t以下
２：貨物で2.5t以下
３：貨物で3.5t以下
４：貨物で3.5以上</t>
        </r>
      </text>
    </comment>
    <comment ref="BG3" authorId="0">
      <text>
        <r>
          <rPr>
            <b/>
            <sz val="9"/>
            <rFont val="ＭＳ Ｐゴシック"/>
            <family val="3"/>
          </rPr>
          <t>Corガor軽or電orメorガ</t>
        </r>
      </text>
    </comment>
    <comment ref="BH3" authorId="0">
      <text>
        <r>
          <rPr>
            <b/>
            <sz val="9"/>
            <rFont val="ＭＳ Ｐゴシック"/>
            <family val="3"/>
          </rPr>
          <t>型式の「-」が無ければ全て大文字、あれば「-」前を大文字</t>
        </r>
      </text>
    </comment>
    <comment ref="BI3" authorId="0">
      <text>
        <r>
          <rPr>
            <b/>
            <sz val="9"/>
            <rFont val="ＭＳ Ｐゴシック"/>
            <family val="3"/>
          </rPr>
          <t>種別記号１＆重量（原単位用）＆燃料記号＆排ガス記号大文字</t>
        </r>
      </text>
    </comment>
    <comment ref="BK3" authorId="0">
      <text>
        <r>
          <rPr>
            <b/>
            <sz val="9"/>
            <rFont val="ＭＳ Ｐゴシック"/>
            <family val="3"/>
          </rPr>
          <t>U●、L●、T●、Z●、Y●、X●、W●、V●、C●、D●、３文字（新長期）＝１
その他は表のとおり</t>
        </r>
      </text>
    </comment>
    <comment ref="BM3" authorId="0">
      <text>
        <r>
          <rPr>
            <b/>
            <sz val="9"/>
            <rFont val="ＭＳ Ｐゴシック"/>
            <family val="3"/>
          </rPr>
          <t>V●＝１
その他は表の通り</t>
        </r>
      </text>
    </comment>
    <comment ref="BN3" authorId="0">
      <text>
        <r>
          <rPr>
            <sz val="9"/>
            <rFont val="ＭＳ Ｐゴシック"/>
            <family val="3"/>
          </rPr>
          <t>重さ区分（１～４）　＆　カテゴリ（１，２）で表示
装置なしは一桁</t>
        </r>
      </text>
    </comment>
    <comment ref="BO3" authorId="0">
      <text>
        <r>
          <rPr>
            <sz val="9"/>
            <rFont val="ＭＳ Ｐゴシック"/>
            <family val="3"/>
          </rPr>
          <t xml:space="preserve">隣の区分から係数を決定（軽油以外でも後付有になってると０以外になる）
</t>
        </r>
      </text>
    </comment>
    <comment ref="CF3" authorId="0">
      <text>
        <r>
          <rPr>
            <b/>
            <sz val="9"/>
            <rFont val="ＭＳ Ｐゴシック"/>
            <family val="3"/>
          </rPr>
          <t>LPGかつ3.5t以上かつ2001年9月以降なら18</t>
        </r>
      </text>
    </comment>
    <comment ref="BY3" authorId="0">
      <text>
        <r>
          <rPr>
            <sz val="9"/>
            <rFont val="ＭＳ Ｐゴシック"/>
            <family val="3"/>
          </rPr>
          <t xml:space="preserve">3.5t超のLPGの評価のため、2001年9月以降の車両を抽出
</t>
        </r>
      </text>
    </comment>
    <comment ref="BW3" authorId="0">
      <text>
        <r>
          <rPr>
            <sz val="9"/>
            <rFont val="ＭＳ Ｐゴシック"/>
            <family val="3"/>
          </rPr>
          <t xml:space="preserve">「AQとAI4とAN」を結合
3.5t超のLPG車のみ別
</t>
        </r>
      </text>
    </comment>
    <comment ref="CB3" authorId="0">
      <text>
        <r>
          <rPr>
            <sz val="9"/>
            <rFont val="ＭＳ Ｐゴシック"/>
            <family val="3"/>
          </rPr>
          <t xml:space="preserve">低公害化ポイント計算用
低公害車は、０
低PM車は、0.9倍
DPFは、0.9倍
</t>
        </r>
      </text>
    </comment>
    <comment ref="W3" authorId="0">
      <text>
        <r>
          <rPr>
            <b/>
            <sz val="9"/>
            <rFont val="ＭＳ Ｐゴシック"/>
            <family val="3"/>
          </rPr>
          <t>当該年度の燃料使用量をご記入下さい。
（入力するときの単位）
・ガソリン　Ｌ　　
・ＬＰＧ　L　　
・軽油　Ｌ　　
・ＣＮＧ　ｍ³
※必須項目ではありません。
※前年度の値が記入されている場合は更新して下さい。</t>
        </r>
      </text>
    </comment>
    <comment ref="X3" authorId="0">
      <text>
        <r>
          <rPr>
            <b/>
            <sz val="9"/>
            <rFont val="ＭＳ Ｐゴシック"/>
            <family val="3"/>
          </rPr>
          <t>燃料使用量を記入している場合、この欄に燃費が自動で表示されます。</t>
        </r>
      </text>
    </comment>
    <comment ref="T3" authorId="0">
      <text>
        <r>
          <rPr>
            <b/>
            <sz val="9"/>
            <rFont val="ＭＳ Ｐゴシック"/>
            <family val="3"/>
          </rPr>
          <t>レンタカーを保有する事業者のみ記入してください。</t>
        </r>
      </text>
    </comment>
    <comment ref="T4" authorId="0">
      <text>
        <r>
          <rPr>
            <b/>
            <sz val="9"/>
            <rFont val="ＭＳ Ｐゴシック"/>
            <family val="3"/>
          </rPr>
          <t>レンタカーの場合、ドロップダウンリストから「○」を選んでください。</t>
        </r>
      </text>
    </comment>
    <comment ref="U4" authorId="0">
      <text>
        <r>
          <rPr>
            <b/>
            <sz val="9"/>
            <rFont val="ＭＳ Ｐゴシック"/>
            <family val="3"/>
          </rPr>
          <t>距離が正確に記入されている場合、燃費法で計算された値が自動的に表示されます。</t>
        </r>
      </text>
    </comment>
    <comment ref="BP3" authorId="0">
      <text>
        <r>
          <rPr>
            <b/>
            <sz val="9"/>
            <rFont val="ＭＳ Ｐゴシック"/>
            <family val="3"/>
          </rPr>
          <t>重さ区分（１～４）　＆　同時低減有無で表示
装置なしは一桁</t>
        </r>
      </text>
    </comment>
    <comment ref="BQ3" authorId="0">
      <text>
        <r>
          <rPr>
            <b/>
            <sz val="9"/>
            <rFont val="ＭＳ Ｐゴシック"/>
            <family val="3"/>
          </rPr>
          <t>同時低減装置有りの場合の係数</t>
        </r>
      </text>
    </comment>
    <comment ref="BR3" authorId="0">
      <text>
        <r>
          <rPr>
            <b/>
            <sz val="9"/>
            <rFont val="ＭＳ Ｐゴシック"/>
            <family val="3"/>
          </rPr>
          <t>同時低減装置有りの場合の係数</t>
        </r>
      </text>
    </comment>
    <comment ref="CD3" authorId="0">
      <text>
        <r>
          <rPr>
            <b/>
            <sz val="9"/>
            <rFont val="ＭＳ Ｐゴシック"/>
            <family val="3"/>
          </rPr>
          <t xml:space="preserve">1年に満たない車は0.5年使用とみなす。
</t>
        </r>
      </text>
    </comment>
    <comment ref="CC3" authorId="0">
      <text>
        <r>
          <rPr>
            <b/>
            <sz val="9"/>
            <rFont val="ＭＳ Ｐゴシック"/>
            <family val="3"/>
          </rPr>
          <t xml:space="preserve">排出量ポイント計算用
低PM車は、0.9倍
DPFは、0.9倍
</t>
        </r>
      </text>
    </comment>
  </commentList>
</comments>
</file>

<file path=xl/comments3.xml><?xml version="1.0" encoding="utf-8"?>
<comments xmlns="http://schemas.openxmlformats.org/spreadsheetml/2006/main">
  <authors>
    <author>大阪府職員端末機１７年度１２月調達</author>
  </authors>
  <commentList>
    <comment ref="D3" authorId="0">
      <text>
        <r>
          <rPr>
            <b/>
            <sz val="9"/>
            <rFont val="ＭＳ Ｐゴシック"/>
            <family val="3"/>
          </rPr>
          <t>提出年月日を記入してください。</t>
        </r>
      </text>
    </comment>
    <comment ref="D9" authorId="0">
      <text>
        <r>
          <rPr>
            <b/>
            <sz val="9"/>
            <rFont val="ＭＳ Ｐゴシック"/>
            <family val="3"/>
          </rPr>
          <t xml:space="preserve">・事業者名称、本社等の本拠地の住所　及び　代表取締役等の代表権のある方の職と氏名を記入
・代表者印は省略できます。
官公署（国、地方公共団体）の場合、当該組織の所在地、名称、代表者の職（市長、水道企業管理者等）、氏名を記入してください。
</t>
        </r>
      </text>
    </comment>
  </commentList>
</comments>
</file>

<file path=xl/comments4.xml><?xml version="1.0" encoding="utf-8"?>
<comments xmlns="http://schemas.openxmlformats.org/spreadsheetml/2006/main">
  <authors>
    <author>大阪府職員端末機１７年度１２月調達</author>
  </authors>
  <commentList>
    <comment ref="A6" authorId="0">
      <text>
        <r>
          <rPr>
            <b/>
            <sz val="9"/>
            <rFont val="ＭＳ Ｐゴシック"/>
            <family val="3"/>
          </rPr>
          <t>大阪府内の事業場のうち、組織上の位置付け（本社など）、自動車保有台数、従業員数などを勘案に１つの事業場を「主たる事業場」としてください。</t>
        </r>
      </text>
    </comment>
    <comment ref="A16" authorId="0">
      <text>
        <r>
          <rPr>
            <b/>
            <sz val="9"/>
            <rFont val="ＭＳ Ｐゴシック"/>
            <family val="3"/>
          </rPr>
          <t>この計画書を作成した担当者の所属等を記入してください。</t>
        </r>
      </text>
    </comment>
    <comment ref="C23" authorId="0">
      <text>
        <r>
          <rPr>
            <b/>
            <sz val="9"/>
            <rFont val="ＭＳ Ｐゴシック"/>
            <family val="3"/>
          </rPr>
          <t>半角英数字で記入してください。</t>
        </r>
      </text>
    </comment>
    <comment ref="C21" authorId="0">
      <text>
        <r>
          <rPr>
            <b/>
            <sz val="9"/>
            <rFont val="ＭＳ Ｐゴシック"/>
            <family val="3"/>
          </rPr>
          <t>半角数字で記入してください。</t>
        </r>
      </text>
    </comment>
    <comment ref="C22" authorId="0">
      <text>
        <r>
          <rPr>
            <b/>
            <sz val="9"/>
            <rFont val="ＭＳ Ｐゴシック"/>
            <family val="3"/>
          </rPr>
          <t>半角数字で記入してください。</t>
        </r>
      </text>
    </comment>
    <comment ref="C19" authorId="0">
      <text>
        <r>
          <rPr>
            <b/>
            <sz val="9"/>
            <rFont val="ＭＳ Ｐゴシック"/>
            <family val="3"/>
          </rPr>
          <t>半角数字で記入してください。
（例：540-8570）</t>
        </r>
      </text>
    </comment>
    <comment ref="C15" authorId="0">
      <text>
        <r>
          <rPr>
            <b/>
            <sz val="9"/>
            <rFont val="ＭＳ Ｐゴシック"/>
            <family val="3"/>
          </rPr>
          <t>資本金を百万円単位で記入してください。</t>
        </r>
      </text>
    </comment>
    <comment ref="C13" authorId="0">
      <text>
        <r>
          <rPr>
            <b/>
            <sz val="9"/>
            <rFont val="ＭＳ Ｐゴシック"/>
            <family val="3"/>
          </rPr>
          <t xml:space="preserve">事業の概要を簡単に記入してください。
</t>
        </r>
      </text>
    </comment>
    <comment ref="C11" authorId="0">
      <text>
        <r>
          <rPr>
            <b/>
            <sz val="9"/>
            <rFont val="ＭＳ Ｐゴシック"/>
            <family val="3"/>
          </rPr>
          <t>ドロップダウンリストより選択してください。
なお、必要に応じてシート【はじめに】にあります「日本標準産業分類」のURLを参照してください。</t>
        </r>
      </text>
    </comment>
    <comment ref="C9" authorId="0">
      <text>
        <r>
          <rPr>
            <b/>
            <sz val="9"/>
            <rFont val="ＭＳ Ｐゴシック"/>
            <family val="3"/>
          </rPr>
          <t>様式３の合計台数が自動入力されます。</t>
        </r>
      </text>
    </comment>
    <comment ref="C6" authorId="0">
      <text>
        <r>
          <rPr>
            <b/>
            <sz val="9"/>
            <rFont val="ＭＳ Ｐゴシック"/>
            <family val="3"/>
          </rPr>
          <t>ドロップダウンより選択してください。</t>
        </r>
      </text>
    </comment>
    <comment ref="C7" authorId="0">
      <text>
        <r>
          <rPr>
            <b/>
            <sz val="9"/>
            <rFont val="ＭＳ Ｐゴシック"/>
            <family val="3"/>
          </rPr>
          <t>市区町以降を記入してください。</t>
        </r>
      </text>
    </comment>
  </commentList>
</comments>
</file>

<file path=xl/comments7.xml><?xml version="1.0" encoding="utf-8"?>
<comments xmlns="http://schemas.openxmlformats.org/spreadsheetml/2006/main">
  <authors>
    <author>大阪府職員端末機１７年度１２月調達</author>
  </authors>
  <commentList>
    <comment ref="I37" authorId="0">
      <text>
        <r>
          <rPr>
            <b/>
            <sz val="9"/>
            <rFont val="ＭＳ Ｐゴシック"/>
            <family val="3"/>
          </rPr>
          <t>全保有車両のうち、低公害車（天然ガス、ハイブリッド、電気、メタノール、燃料電池）の導入割合を表しています。</t>
        </r>
      </text>
    </comment>
    <comment ref="L37" authorId="0">
      <text>
        <r>
          <rPr>
            <b/>
            <sz val="9"/>
            <rFont val="ＭＳ Ｐゴシック"/>
            <family val="3"/>
          </rPr>
          <t>全保有車両のうち、低公害車、LEV-７指定車の導入割合を表しています。（上の表の赤字部分）</t>
        </r>
      </text>
    </comment>
    <comment ref="F38" authorId="0">
      <text>
        <r>
          <rPr>
            <b/>
            <sz val="9"/>
            <rFont val="ＭＳ Ｐゴシック"/>
            <family val="3"/>
          </rPr>
          <t>自動車使用管理計画書提出時の導入率です。
（平成１８年度に提出した場合は、平成１７年度末の導入率になります。）</t>
        </r>
      </text>
    </comment>
    <comment ref="F39" authorId="0">
      <text>
        <r>
          <rPr>
            <b/>
            <sz val="9"/>
            <rFont val="ＭＳ Ｐゴシック"/>
            <family val="3"/>
          </rPr>
          <t>当該年度の導入率です。</t>
        </r>
      </text>
    </comment>
  </commentList>
</comments>
</file>

<file path=xl/comments8.xml><?xml version="1.0" encoding="utf-8"?>
<comments xmlns="http://schemas.openxmlformats.org/spreadsheetml/2006/main">
  <authors>
    <author>大阪府職員端末機１７年度１２月調達</author>
  </authors>
  <commentList>
    <comment ref="E5" authorId="0">
      <text>
        <r>
          <rPr>
            <b/>
            <sz val="9"/>
            <rFont val="ＭＳ Ｐゴシック"/>
            <family val="3"/>
          </rPr>
          <t>【自動車台帳】シートをもとに、当該年度に減少された車両台数が自動で入力されます。</t>
        </r>
      </text>
    </comment>
    <comment ref="F5" authorId="0">
      <text>
        <r>
          <rPr>
            <b/>
            <sz val="9"/>
            <rFont val="ＭＳ Ｐゴシック"/>
            <family val="3"/>
          </rPr>
          <t>【自動車台帳】シートをもとに、当該年度に新規に導入された車両台数が自動で入力されます。</t>
        </r>
      </text>
    </comment>
  </commentList>
</comments>
</file>

<file path=xl/comments9.xml><?xml version="1.0" encoding="utf-8"?>
<comments xmlns="http://schemas.openxmlformats.org/spreadsheetml/2006/main">
  <authors>
    <author>大阪府職員端末機１７年度１２月調達</author>
  </authors>
  <commentList>
    <comment ref="B6" authorId="0">
      <text>
        <r>
          <rPr>
            <b/>
            <sz val="9"/>
            <rFont val="ＭＳ Ｐゴシック"/>
            <family val="3"/>
          </rPr>
          <t>企業等の事業者が、経営責任者の緒言、環境保全に関する方針・目標・計画、環境マネジメントに関する状況（環境マネジメントシステム、法規制遵守、環境保全技術開発等）、環境負荷の低減に向けた取組の状況（ＣＯ２排出量の削減、廃棄物の排出抑制等）等を取りまとめて一般に公表するもの。
Noｘ・PM法に基づく実績報告書とは異なります。</t>
        </r>
      </text>
    </comment>
    <comment ref="B5" authorId="0">
      <text>
        <r>
          <rPr>
            <b/>
            <sz val="9"/>
            <rFont val="ＭＳ Ｐゴシック"/>
            <family val="3"/>
          </rPr>
          <t>国際標準化機構（ISO）が定める環境マネジメントシステム（EMS）の認証規格。</t>
        </r>
      </text>
    </comment>
    <comment ref="M8" authorId="0">
      <text>
        <r>
          <rPr>
            <b/>
            <sz val="9"/>
            <rFont val="ＭＳ Ｐゴシック"/>
            <family val="3"/>
          </rPr>
          <t>（例）運転手向けのエコドライブ講習会を実施した。</t>
        </r>
      </text>
    </comment>
    <comment ref="M7" authorId="0">
      <text>
        <r>
          <rPr>
            <b/>
            <sz val="9"/>
            <rFont val="ＭＳ Ｐゴシック"/>
            <family val="3"/>
          </rPr>
          <t>ドロップダウンリストから選択してください。</t>
        </r>
      </text>
    </comment>
    <comment ref="M6" authorId="0">
      <text>
        <r>
          <rPr>
            <b/>
            <sz val="9"/>
            <rFont val="ＭＳ Ｐゴシック"/>
            <family val="3"/>
          </rPr>
          <t>ドロップダウンリストから選択してください。</t>
        </r>
      </text>
    </comment>
    <comment ref="M5" authorId="0">
      <text>
        <r>
          <rPr>
            <b/>
            <sz val="9"/>
            <rFont val="ＭＳ Ｐゴシック"/>
            <family val="3"/>
          </rPr>
          <t>ドロップダウンリストから選択してください。</t>
        </r>
      </text>
    </comment>
    <comment ref="M9" authorId="0">
      <text>
        <r>
          <rPr>
            <b/>
            <sz val="9"/>
            <rFont val="ＭＳ Ｐゴシック"/>
            <family val="3"/>
          </rPr>
          <t>（例）日常点検と共に定期点検として6ヶ月、12ヶ月、24ヶ月点検を実施した。</t>
        </r>
      </text>
    </comment>
    <comment ref="M10" authorId="0">
      <text>
        <r>
          <rPr>
            <b/>
            <sz val="9"/>
            <rFont val="ＭＳ Ｐゴシック"/>
            <family val="3"/>
          </rPr>
          <t>（例）駅から工場への送迎用のバスを用意し、マイカー通勤の自粛を図った。</t>
        </r>
      </text>
    </comment>
    <comment ref="M11" authorId="0">
      <text>
        <r>
          <rPr>
            <b/>
            <sz val="9"/>
            <rFont val="ＭＳ Ｐゴシック"/>
            <family val="3"/>
          </rPr>
          <t>（例）商品サンプルは、事前に郵送するなどし、できるだけ公共交通機関を利用した営業を行った。</t>
        </r>
      </text>
    </comment>
    <comment ref="M12" authorId="0">
      <text>
        <r>
          <rPr>
            <b/>
            <sz val="9"/>
            <rFont val="ＭＳ Ｐゴシック"/>
            <family val="3"/>
          </rPr>
          <t>（例）マイカー通勤をしている従業員同士での相乗り通勤を進めた。</t>
        </r>
      </text>
    </comment>
    <comment ref="M13" authorId="0">
      <text>
        <r>
          <rPr>
            <b/>
            <sz val="9"/>
            <rFont val="ＭＳ Ｐゴシック"/>
            <family val="3"/>
          </rPr>
          <t>（例）低公害車導入計画を策定し、自動車のリースの更新に当たっては、リース会社と相談し、できるだけ低公害な車両を導入するようにした。</t>
        </r>
      </text>
    </comment>
    <comment ref="M14" authorId="0">
      <text>
        <r>
          <rPr>
            <b/>
            <sz val="9"/>
            <rFont val="ＭＳ Ｐゴシック"/>
            <family val="3"/>
          </rPr>
          <t>ドロップダウンリストから選択してください。</t>
        </r>
      </text>
    </comment>
    <comment ref="M15" authorId="0">
      <text>
        <r>
          <rPr>
            <b/>
            <sz val="9"/>
            <rFont val="ＭＳ Ｐゴシック"/>
            <family val="3"/>
          </rPr>
          <t>（例)事務所に出入りする事業者に対して、グリーン配送適合車の利用を呼びかけた。</t>
        </r>
      </text>
    </comment>
    <comment ref="M23" authorId="0">
      <text>
        <r>
          <rPr>
            <b/>
            <sz val="9"/>
            <rFont val="ＭＳ Ｐゴシック"/>
            <family val="3"/>
          </rPr>
          <t>（例)東京－大阪間の輸送の一部を鉄道による輸送に切り替えた。
今後、鉄道輸送の割合を増加させていく。</t>
        </r>
      </text>
    </comment>
    <comment ref="M24" authorId="0">
      <text>
        <r>
          <rPr>
            <b/>
            <sz val="9"/>
            <rFont val="ＭＳ Ｐゴシック"/>
            <family val="3"/>
          </rPr>
          <t>（例)業界内で協力し、配送の効率の悪い地域について、共同輸配送の可能性について検討した。</t>
        </r>
      </text>
    </comment>
    <comment ref="M25" authorId="0">
      <text>
        <r>
          <rPr>
            <b/>
            <sz val="9"/>
            <rFont val="ＭＳ Ｐゴシック"/>
            <family val="3"/>
          </rPr>
          <t>（例)製品の在庫管理から、小売店への配送まで、全てを外部の物流業者に委託し効率的な管理を行っている。</t>
        </r>
      </text>
    </comment>
    <comment ref="M26" authorId="0">
      <text>
        <r>
          <rPr>
            <b/>
            <sz val="9"/>
            <rFont val="ＭＳ Ｐゴシック"/>
            <family val="3"/>
          </rPr>
          <t>（例)委託先の運送会社と協力し、物流部門の燃費管理を行った。エコドライブ講習会などを共同で実施した。</t>
        </r>
      </text>
    </comment>
    <comment ref="M27" authorId="0">
      <text>
        <r>
          <rPr>
            <b/>
            <sz val="9"/>
            <rFont val="ＭＳ Ｐゴシック"/>
            <family val="3"/>
          </rPr>
          <t>（例)納品の時間帯が、商品によって異なっていたのを荷主側の効率的な配送に協力するため、納品の時間帯を統一した。</t>
        </r>
      </text>
    </comment>
    <comment ref="M28" authorId="0">
      <text>
        <r>
          <rPr>
            <b/>
            <sz val="9"/>
            <rFont val="ＭＳ Ｐゴシック"/>
            <family val="3"/>
          </rPr>
          <t>（例)発注については、できるだけゆとりを持って行うようにし、緊急の配送の頻度を低減した。</t>
        </r>
      </text>
    </comment>
    <comment ref="M29" authorId="0">
      <text>
        <r>
          <rPr>
            <b/>
            <sz val="9"/>
            <rFont val="ＭＳ Ｐゴシック"/>
            <family val="3"/>
          </rPr>
          <t>（例)荷主と協力し、東京への商品の配送については、可能な範囲で鉄道による輸送を行うようにした。</t>
        </r>
      </text>
    </comment>
    <comment ref="M30" authorId="0">
      <text>
        <r>
          <rPr>
            <b/>
            <sz val="9"/>
            <rFont val="ＭＳ Ｐゴシック"/>
            <family val="3"/>
          </rPr>
          <t>（例）同業他社と協力し、配送効率の悪い地域への配送について共同輸配送を実施した。</t>
        </r>
      </text>
    </comment>
    <comment ref="M31" authorId="0">
      <text>
        <r>
          <rPr>
            <b/>
            <sz val="9"/>
            <rFont val="ＭＳ Ｐゴシック"/>
            <family val="3"/>
          </rPr>
          <t>（例）自家配送を見直し、外部の物流事業者による効率的な配送を検討した。</t>
        </r>
      </text>
    </comment>
    <comment ref="M32" authorId="0">
      <text>
        <r>
          <rPr>
            <b/>
            <sz val="9"/>
            <rFont val="ＭＳ Ｐゴシック"/>
            <family val="3"/>
          </rPr>
          <t>（例)求貨求車システムを活用し、帰りの便における、積載率の向上を図った（運送会社の場合）。</t>
        </r>
      </text>
    </comment>
    <comment ref="M33" authorId="0">
      <text>
        <r>
          <rPr>
            <b/>
            <sz val="9"/>
            <rFont val="ＭＳ Ｐゴシック"/>
            <family val="3"/>
          </rPr>
          <t>（例）配送の出発時間を見直し、できるだけ混雑時をさけた配送を行うようにした。</t>
        </r>
      </text>
    </comment>
    <comment ref="M34" authorId="0">
      <text>
        <r>
          <rPr>
            <b/>
            <sz val="9"/>
            <rFont val="ＭＳ Ｐゴシック"/>
            <family val="3"/>
          </rPr>
          <t>（例)在庫管理にPOS管理システムを導入し、商品の管理を効率的に行った。</t>
        </r>
      </text>
    </comment>
    <comment ref="M35" authorId="0">
      <text>
        <r>
          <rPr>
            <b/>
            <sz val="9"/>
            <rFont val="ＭＳ Ｐゴシック"/>
            <family val="3"/>
          </rPr>
          <t>（例)ICタグを導入し、検品時における荷役作業の効率化を図った。</t>
        </r>
      </text>
    </comment>
    <comment ref="M36" authorId="0">
      <text>
        <r>
          <rPr>
            <b/>
            <sz val="9"/>
            <rFont val="ＭＳ Ｐゴシック"/>
            <family val="3"/>
          </rPr>
          <t>(例)商品の標準化を図り積載率の向上を目指した。</t>
        </r>
      </text>
    </comment>
    <comment ref="M37" authorId="0">
      <text>
        <r>
          <rPr>
            <b/>
            <sz val="9"/>
            <rFont val="ＭＳ Ｐゴシック"/>
            <family val="3"/>
          </rPr>
          <t>（例）物流施設における情報化を推進し、荷役作業の効率化を図った。
また、物流拠点を見直すとともに配送のネットワークを再構築し、さらなる物流の効率化を図った。</t>
        </r>
      </text>
    </comment>
    <comment ref="B23" authorId="0">
      <text>
        <r>
          <rPr>
            <b/>
            <sz val="9"/>
            <rFont val="ＭＳ Ｐゴシック"/>
            <family val="3"/>
          </rPr>
          <t>トラックによる幹線貨物輸送を、「地球に優しく、大量輸送が可能な海運または鉄道に転換」すること。</t>
        </r>
      </text>
    </comment>
    <comment ref="B24" authorId="0">
      <text>
        <r>
          <rPr>
            <b/>
            <sz val="9"/>
            <rFont val="ＭＳ Ｐゴシック"/>
            <family val="3"/>
          </rPr>
          <t>複数の企業が共同して配送を行うこと。</t>
        </r>
      </text>
    </comment>
    <comment ref="B25" authorId="0">
      <text>
        <r>
          <rPr>
            <b/>
            <sz val="9"/>
            <rFont val="ＭＳ Ｐゴシック"/>
            <family val="3"/>
          </rPr>
          <t>企業の資材管理や製品の流通機能の全体もしくは一部を他の会社に委託すること。</t>
        </r>
      </text>
    </comment>
    <comment ref="B27" authorId="0">
      <text>
        <r>
          <rPr>
            <b/>
            <sz val="9"/>
            <rFont val="ＭＳ Ｐゴシック"/>
            <family val="3"/>
          </rPr>
          <t>生産工程において「必要なタイミングに、必要なものを、必要なだけ作る」という、効率的な生産技術のこと。</t>
        </r>
      </text>
    </comment>
    <comment ref="B29" authorId="0">
      <text>
        <r>
          <rPr>
            <b/>
            <sz val="9"/>
            <rFont val="ＭＳ Ｐゴシック"/>
            <family val="3"/>
          </rPr>
          <t>トラックによる幹線貨物輸送を、「地球に優しく、大量輸送が可能な海運または鉄道に転換」すること。</t>
        </r>
      </text>
    </comment>
    <comment ref="B30" authorId="0">
      <text>
        <r>
          <rPr>
            <b/>
            <sz val="9"/>
            <rFont val="ＭＳ Ｐゴシック"/>
            <family val="3"/>
          </rPr>
          <t>複数の企業が共同して配送を行うこと。</t>
        </r>
      </text>
    </comment>
    <comment ref="B31" authorId="0">
      <text>
        <r>
          <rPr>
            <b/>
            <sz val="9"/>
            <rFont val="ＭＳ Ｐゴシック"/>
            <family val="3"/>
          </rPr>
          <t>企業の資材管理や製品の流通機能の全体もしくは一部を他の会社に委託すること。</t>
        </r>
      </text>
    </comment>
    <comment ref="A23" authorId="0">
      <text>
        <r>
          <rPr>
            <b/>
            <sz val="9"/>
            <rFont val="ＭＳ Ｐゴシック"/>
            <family val="3"/>
          </rPr>
          <t>物流会社に輸配送を委託する荷主として、何か取り組んでいることがあればご記入下さい。</t>
        </r>
      </text>
    </comment>
    <comment ref="A27" authorId="0">
      <text>
        <r>
          <rPr>
            <b/>
            <sz val="9"/>
            <rFont val="ＭＳ Ｐゴシック"/>
            <family val="3"/>
          </rPr>
          <t>発注者として、何か取り組んでることがあれば記入してください。</t>
        </r>
      </text>
    </comment>
    <comment ref="A29" authorId="0">
      <text>
        <r>
          <rPr>
            <b/>
            <sz val="9"/>
            <rFont val="ＭＳ Ｐゴシック"/>
            <family val="3"/>
          </rPr>
          <t>輸配送を業務としている事業者の中で、輸配送をする際に何か取り組んでいることがあれば記入してください。</t>
        </r>
      </text>
    </comment>
    <comment ref="A34" authorId="0">
      <text>
        <r>
          <rPr>
            <b/>
            <sz val="9"/>
            <rFont val="ＭＳ Ｐゴシック"/>
            <family val="3"/>
          </rPr>
          <t>輸配送を業務としている事業者の中で、輸配送以外で何か取り組んでいるものがあれば記入してください。</t>
        </r>
      </text>
    </comment>
    <comment ref="F4" authorId="0">
      <text>
        <r>
          <rPr>
            <b/>
            <sz val="9"/>
            <rFont val="ＭＳ Ｐゴシック"/>
            <family val="3"/>
          </rPr>
          <t>提出済の自動車使用管理計画書に記載されている内容を写したものです。</t>
        </r>
      </text>
    </comment>
    <comment ref="F22" authorId="0">
      <text>
        <r>
          <rPr>
            <b/>
            <sz val="9"/>
            <rFont val="ＭＳ Ｐゴシック"/>
            <family val="3"/>
          </rPr>
          <t xml:space="preserve">自動車使用管理計画書に記載された内容を写しています。
</t>
        </r>
      </text>
    </comment>
    <comment ref="M4" authorId="0">
      <text>
        <r>
          <rPr>
            <b/>
            <sz val="9"/>
            <rFont val="ＭＳ Ｐゴシック"/>
            <family val="3"/>
          </rPr>
          <t>当該年度に実施した内容を記入してください。</t>
        </r>
      </text>
    </comment>
    <comment ref="M22" authorId="0">
      <text>
        <r>
          <rPr>
            <b/>
            <sz val="9"/>
            <rFont val="ＭＳ Ｐゴシック"/>
            <family val="3"/>
          </rPr>
          <t>当該年度に実施した内容を記入してください。</t>
        </r>
      </text>
    </comment>
  </commentList>
</comments>
</file>

<file path=xl/sharedStrings.xml><?xml version="1.0" encoding="utf-8"?>
<sst xmlns="http://schemas.openxmlformats.org/spreadsheetml/2006/main" count="2925" uniqueCount="1394">
  <si>
    <t>同時係数
PM</t>
  </si>
  <si>
    <t>DPF</t>
  </si>
  <si>
    <t>11</t>
  </si>
  <si>
    <t>12</t>
  </si>
  <si>
    <t>1.7t～2.5t</t>
  </si>
  <si>
    <t>21</t>
  </si>
  <si>
    <t>2.5t～3.5t</t>
  </si>
  <si>
    <t>31</t>
  </si>
  <si>
    <t>22</t>
  </si>
  <si>
    <t>41</t>
  </si>
  <si>
    <t>32</t>
  </si>
  <si>
    <t>42</t>
  </si>
  <si>
    <t xml:space="preserve">遊興飲食店                                      </t>
  </si>
  <si>
    <t xml:space="preserve">24 非鉄金属製造業                                  </t>
  </si>
  <si>
    <t xml:space="preserve">宿泊業                                          </t>
  </si>
  <si>
    <t xml:space="preserve">25 金属製品製造業                                  </t>
  </si>
  <si>
    <t xml:space="preserve">医療業                                          </t>
  </si>
  <si>
    <t xml:space="preserve">26 一般機械器具製造業                              </t>
  </si>
  <si>
    <t xml:space="preserve">保健衛生                                        </t>
  </si>
  <si>
    <t xml:space="preserve">27 電気機械器具製造業                              </t>
  </si>
  <si>
    <t xml:space="preserve">社会保険・社会福祉・介護事業                    </t>
  </si>
  <si>
    <t>28 情報通信機械器具製造業</t>
  </si>
  <si>
    <t xml:space="preserve">学校教育                                        </t>
  </si>
  <si>
    <t>29 電子部品・デバイス製造業</t>
  </si>
  <si>
    <t xml:space="preserve">その他の教育，学習支援業                        </t>
  </si>
  <si>
    <t xml:space="preserve">30 輸送用機械器具製造業        </t>
  </si>
  <si>
    <t xml:space="preserve">郵便局(別掲を除く）                             </t>
  </si>
  <si>
    <t xml:space="preserve">31 精密機械器具製造業                              </t>
  </si>
  <si>
    <t>軽油（17年基準10%低減）</t>
  </si>
  <si>
    <t>軽油（17年基準(低PM)）</t>
  </si>
  <si>
    <t>計画時</t>
  </si>
  <si>
    <t>バス</t>
  </si>
  <si>
    <t>L</t>
  </si>
  <si>
    <t>バ</t>
  </si>
  <si>
    <t>小</t>
  </si>
  <si>
    <t>貨2</t>
  </si>
  <si>
    <t>貨1</t>
  </si>
  <si>
    <t>ＮＯｘ・PM
同時低減装置装着廃止年度</t>
  </si>
  <si>
    <t>ＮＯｘ・PM
同時低減装置装着新規導入年度</t>
  </si>
  <si>
    <t>PM
低減装置装着新規導入年度</t>
  </si>
  <si>
    <t>PM
低減装置装着廃止年度</t>
  </si>
  <si>
    <t>導入計画記号</t>
  </si>
  <si>
    <t>平均係数</t>
  </si>
  <si>
    <t>排出量ポイント用換算台数</t>
  </si>
  <si>
    <r>
      <t>低公害車＋LEV</t>
    </r>
    <r>
      <rPr>
        <sz val="11"/>
        <rFont val="ＭＳ Ｐゴシック"/>
        <family val="3"/>
      </rPr>
      <t>-</t>
    </r>
    <r>
      <rPr>
        <sz val="11"/>
        <rFont val="ＭＳ Ｐゴシック"/>
        <family val="3"/>
      </rPr>
      <t>７導入率</t>
    </r>
  </si>
  <si>
    <t>減少台数</t>
  </si>
  <si>
    <t>実施事項</t>
  </si>
  <si>
    <t xml:space="preserve">協同組合（他に分類されないもの）                </t>
  </si>
  <si>
    <t xml:space="preserve">32 その他の製造業                                  </t>
  </si>
  <si>
    <t xml:space="preserve">精密機械器具製造業                        </t>
  </si>
  <si>
    <t xml:space="preserve">専門サービス業（他に分類されないもの）          </t>
  </si>
  <si>
    <t xml:space="preserve">33 電気業                                          </t>
  </si>
  <si>
    <t xml:space="preserve">その他の製造業                                  </t>
  </si>
  <si>
    <t xml:space="preserve">学術・開発研究機関                              </t>
  </si>
  <si>
    <t xml:space="preserve">34 ガス業                                          </t>
  </si>
  <si>
    <t xml:space="preserve">電気業                                          </t>
  </si>
  <si>
    <t xml:space="preserve">洗濯・理容・美容・浴場業                        </t>
  </si>
  <si>
    <t xml:space="preserve">35 熱供給業                                        </t>
  </si>
  <si>
    <t xml:space="preserve">ガス業                                          </t>
  </si>
  <si>
    <t xml:space="preserve">その他の生活関連サービス業                      </t>
  </si>
  <si>
    <t xml:space="preserve">36 水道業                                          </t>
  </si>
  <si>
    <t xml:space="preserve">熱供給業                                        </t>
  </si>
  <si>
    <t xml:space="preserve">娯楽業                                          </t>
  </si>
  <si>
    <t xml:space="preserve">37 通信業                                          </t>
  </si>
  <si>
    <t xml:space="preserve">水道業                                          </t>
  </si>
  <si>
    <t xml:space="preserve">廃棄物処理業                                    </t>
  </si>
  <si>
    <t xml:space="preserve">38 放送業                                          </t>
  </si>
  <si>
    <t>※
自営</t>
  </si>
  <si>
    <t>○　シートの保護を解除するパスワードは「houkoku」です。なお、パスワードの解除は必要な場合のみ行ってください。また、提出の際は再度同じパスワードでシートの保護をかけた状態で提出するようにして下さい。</t>
  </si>
  <si>
    <t xml:space="preserve">通信業                                          </t>
  </si>
  <si>
    <t xml:space="preserve">自動車整備業                                    </t>
  </si>
  <si>
    <t xml:space="preserve">39 情報サービス業                                  </t>
  </si>
  <si>
    <t xml:space="preserve">放送業                                          </t>
  </si>
  <si>
    <t xml:space="preserve">機械等修理業（別掲を除く）                      </t>
  </si>
  <si>
    <t>40 インターネット附随サービス業</t>
  </si>
  <si>
    <t xml:space="preserve">情報サービス業                                  </t>
  </si>
  <si>
    <t xml:space="preserve">物品賃貸業                                      </t>
  </si>
  <si>
    <t>41 映像・音声・文字情報制作業</t>
  </si>
  <si>
    <t xml:space="preserve">広告業                                          </t>
  </si>
  <si>
    <t xml:space="preserve">42 鉄道業                                          </t>
  </si>
  <si>
    <t xml:space="preserve">その他の事業サービス業                          </t>
  </si>
  <si>
    <t xml:space="preserve">43 道路旅客運送業                                  </t>
  </si>
  <si>
    <t xml:space="preserve">鉄道業                                          </t>
  </si>
  <si>
    <t xml:space="preserve">政治・経済・文化団体                            </t>
  </si>
  <si>
    <t xml:space="preserve">44 道路貨物運送業                                  </t>
  </si>
  <si>
    <t xml:space="preserve">道路旅客運送業                                  </t>
  </si>
  <si>
    <t xml:space="preserve">宗教                                            </t>
  </si>
  <si>
    <t xml:space="preserve">45 水運業                                          </t>
  </si>
  <si>
    <t xml:space="preserve">道路貨物運送業                                  </t>
  </si>
  <si>
    <t xml:space="preserve">その他のサービス業                              </t>
  </si>
  <si>
    <t xml:space="preserve">46 航空運輸業                                      </t>
  </si>
  <si>
    <t xml:space="preserve">水運業                                          </t>
  </si>
  <si>
    <t xml:space="preserve">外国公務                                        </t>
  </si>
  <si>
    <t xml:space="preserve">47 倉庫業                                          </t>
  </si>
  <si>
    <t xml:space="preserve">航空運輸業                                      </t>
  </si>
  <si>
    <t xml:space="preserve">国家公務                                        </t>
  </si>
  <si>
    <t>48 運輸に附帯するサービス業</t>
  </si>
  <si>
    <t xml:space="preserve">倉庫業                                          </t>
  </si>
  <si>
    <t xml:space="preserve">地方公務                                        </t>
  </si>
  <si>
    <t xml:space="preserve">49 各種商品卸売業                                  </t>
  </si>
  <si>
    <t xml:space="preserve">分類不能の産業                                  </t>
  </si>
  <si>
    <t xml:space="preserve">50 繊維・衣服等卸売業                              </t>
  </si>
  <si>
    <t xml:space="preserve">各種商品卸売業                                  </t>
  </si>
  <si>
    <t xml:space="preserve">51 飲食料品卸売業                                  </t>
  </si>
  <si>
    <t>52 建築材料， 鉱物・金属材料等卸売業</t>
  </si>
  <si>
    <t xml:space="preserve">53 機械器具卸売業                                  </t>
  </si>
  <si>
    <t xml:space="preserve">54 その他の卸売業                                  </t>
  </si>
  <si>
    <t xml:space="preserve">55 各種商品小売業                                  </t>
  </si>
  <si>
    <t xml:space="preserve">56 織物・衣服・身の回り品小売業                    </t>
  </si>
  <si>
    <t xml:space="preserve">57 飲食料品小売業                                  </t>
  </si>
  <si>
    <t xml:space="preserve">58 自動車・自転車小売業                            </t>
  </si>
  <si>
    <t xml:space="preserve">59 家具・じゅう器・機械器具小売業                  </t>
  </si>
  <si>
    <t xml:space="preserve">60 その他の小売業                                  </t>
  </si>
  <si>
    <t xml:space="preserve">61 銀行業                                          </t>
  </si>
  <si>
    <t xml:space="preserve">62 協同組織金融業                                  </t>
  </si>
  <si>
    <t xml:space="preserve">63 郵便貯金取扱機関，政府関係金融機関              </t>
  </si>
  <si>
    <t xml:space="preserve">64 貸金業，投資業等非預金信用機関                  </t>
  </si>
  <si>
    <t xml:space="preserve">65 証券業，商品先物取引業                          </t>
  </si>
  <si>
    <t xml:space="preserve">66 補助的金融業， 金融附帯業                       </t>
  </si>
  <si>
    <t>67 保険業（保険媒介代理業，保険サービス業を含む）</t>
  </si>
  <si>
    <t xml:space="preserve">68 不動産取引業                                    </t>
  </si>
  <si>
    <t xml:space="preserve">69 不動産賃貸業・管理業                            </t>
  </si>
  <si>
    <t xml:space="preserve">70 一般飲食店                                      </t>
  </si>
  <si>
    <t xml:space="preserve">71 遊興飲食店                                      </t>
  </si>
  <si>
    <t xml:space="preserve">72 宿泊業                                          </t>
  </si>
  <si>
    <t xml:space="preserve">73 医療業                                          </t>
  </si>
  <si>
    <t xml:space="preserve">74 保健衛生                                        </t>
  </si>
  <si>
    <t xml:space="preserve">75 社会保険・社会福祉・介護事業                    </t>
  </si>
  <si>
    <t xml:space="preserve">77 その他の教育，学習支援業                        </t>
  </si>
  <si>
    <t xml:space="preserve">78 郵便局(別掲を除く）                             </t>
  </si>
  <si>
    <t xml:space="preserve">79 協同組合（他に分類されないもの）                </t>
  </si>
  <si>
    <t xml:space="preserve">81 学術・開発研究機関                              </t>
  </si>
  <si>
    <t xml:space="preserve">83 その他の生活関連サービス業                      </t>
  </si>
  <si>
    <t xml:space="preserve">84 娯楽業                                          </t>
  </si>
  <si>
    <t xml:space="preserve">85 廃棄物処理業                                    </t>
  </si>
  <si>
    <t xml:space="preserve">86 自動車整備業                                    </t>
  </si>
  <si>
    <t xml:space="preserve">87 機械等修理業（別掲を除く）                      </t>
  </si>
  <si>
    <t xml:space="preserve">89 広告業                                          </t>
  </si>
  <si>
    <t xml:space="preserve">90 その他の事業サービス業                          </t>
  </si>
  <si>
    <t xml:space="preserve">91 政治・経済・文化団体                            </t>
  </si>
  <si>
    <t xml:space="preserve">92 宗教                                            </t>
  </si>
  <si>
    <t xml:space="preserve">93 その他のサービス業                              </t>
  </si>
  <si>
    <t xml:space="preserve">94 外国公務                                        </t>
  </si>
  <si>
    <t xml:space="preserve">95 国家公務                                        </t>
  </si>
  <si>
    <t xml:space="preserve">96 地方公務                                        </t>
  </si>
  <si>
    <t xml:space="preserve">99 分類不能の産業                                  </t>
  </si>
  <si>
    <t>建築材料， 鉱物・金属材料等卸売業</t>
  </si>
  <si>
    <t xml:space="preserve">職別工事業(設備工事業を除く)   </t>
  </si>
  <si>
    <t>繊維工業（衣服，その他の繊維製品を除く）</t>
  </si>
  <si>
    <t>衣服・その他の繊維製品製造業</t>
  </si>
  <si>
    <t xml:space="preserve">木材・木製品製造業（家具を除く）    </t>
  </si>
  <si>
    <t>郵便貯金取扱機関，政府関係金融機関</t>
  </si>
  <si>
    <t xml:space="preserve">パルプ・紙・紙加工品製造業         </t>
  </si>
  <si>
    <t xml:space="preserve">石油製品・石炭製品製造業    </t>
  </si>
  <si>
    <t>保険業（保険媒介代理業，保険サービス業を含む）</t>
  </si>
  <si>
    <t>プラスチック製品製造業（別掲を除く）</t>
  </si>
  <si>
    <t>なめし革・同製品・毛皮製造業</t>
  </si>
  <si>
    <t xml:space="preserve">鉄鋼業                                 </t>
  </si>
  <si>
    <t xml:space="preserve">非鉄金属製造業                                </t>
  </si>
  <si>
    <t xml:space="preserve">金属製品製造業                                </t>
  </si>
  <si>
    <t xml:space="preserve">一般機械器具製造業                      </t>
  </si>
  <si>
    <t xml:space="preserve">電気機械器具製造業                        </t>
  </si>
  <si>
    <t>情報通信機械器具製造業</t>
  </si>
  <si>
    <t>電子部品・デバイス製造業</t>
  </si>
  <si>
    <t xml:space="preserve">輸送用機械器具製造業        </t>
  </si>
  <si>
    <t>インターネット附随サービス業</t>
  </si>
  <si>
    <t>映像・音声・文字情報制作業</t>
  </si>
  <si>
    <t>運輸に附帯するサービス業</t>
  </si>
  <si>
    <t xml:space="preserve">76 学校教育                                        </t>
  </si>
  <si>
    <t xml:space="preserve">80 専門サービス業（他に分類されないもの）          </t>
  </si>
  <si>
    <t xml:space="preserve">82 洗濯・理容・美容・浴場業                        </t>
  </si>
  <si>
    <t xml:space="preserve">88 物品賃貸業                                      </t>
  </si>
  <si>
    <t>７－１．低公害化ポイント（NOx）</t>
  </si>
  <si>
    <t>低公害化
推移ポイント
（目標）</t>
  </si>
  <si>
    <t>低公害化
比較ポイント
（現状）</t>
  </si>
  <si>
    <t>低公害化
比較ポイント
（目標）</t>
  </si>
  <si>
    <t>低公害化
ポイント
（現状）</t>
  </si>
  <si>
    <t>低公害化
ポイント
（目標)</t>
  </si>
  <si>
    <t>平均排出係数</t>
  </si>
  <si>
    <t>全事業者平均排出係数</t>
  </si>
  <si>
    <t>台数</t>
  </si>
  <si>
    <t>乗用車</t>
  </si>
  <si>
    <t>乗0</t>
  </si>
  <si>
    <t>貨物自動車
(1.7t以下)</t>
  </si>
  <si>
    <t>貨物自動車
(1.7t-2.5t)</t>
  </si>
  <si>
    <t>貨物自動車
(2.5t-3.5t)</t>
  </si>
  <si>
    <t>貨物自動車
(3.5t超)</t>
  </si>
  <si>
    <t>１．はじめに</t>
  </si>
  <si>
    <t>○　本ソフトをまずパソコン内の任意のフォルダにコピーしてください。</t>
  </si>
  <si>
    <t xml:space="preserve">○　一部の記入欄は、クリックすると「▼」が表示されます。「▼」をクリックすると、ドロップダウンリストが表示されますので、その中から選択してください。なお、リスト数が多いものについては、スクロールバーが表示されますので、上下に動かして選択してください。
</t>
  </si>
  <si>
    <r>
      <t xml:space="preserve">○　右肩に「 </t>
    </r>
    <r>
      <rPr>
        <sz val="11"/>
        <rFont val="ＭＳ Ｐゴシック"/>
        <family val="3"/>
      </rPr>
      <t xml:space="preserve"> </t>
    </r>
    <r>
      <rPr>
        <sz val="11"/>
        <rFont val="ＭＳ Ｐゴシック"/>
        <family val="3"/>
      </rPr>
      <t>　」のあるセルにカーソルを合わせると、吹き出しの説明が出てきます。</t>
    </r>
  </si>
  <si>
    <t>兵庫県における主たる事業場の所在地</t>
  </si>
  <si>
    <t>・LEV-7ホームページ</t>
  </si>
  <si>
    <t>http://www.lev-7.jp/</t>
  </si>
  <si>
    <t>http://www.stat.go.jp/index/seido/sangyo/3.htm</t>
  </si>
  <si>
    <t>http://www.env.go.jp/air/car/pamph/index.html</t>
  </si>
  <si>
    <t>小型貨物
自動車
(1.7t以下)</t>
  </si>
  <si>
    <t>小1</t>
  </si>
  <si>
    <t>小型貨物
自動車
(1.7t-2.5t)</t>
  </si>
  <si>
    <t>小2</t>
  </si>
  <si>
    <t>小型貨物
自動車
(2.5t-3.5t)</t>
  </si>
  <si>
    <t>小3</t>
  </si>
  <si>
    <t>小型貨物
自動車
(3.5t超)</t>
  </si>
  <si>
    <t>小4</t>
  </si>
  <si>
    <t>普通貨物
自動車
(1.7t以下)</t>
  </si>
  <si>
    <t>普通貨物
自動車
(1.7t-2.5t)</t>
  </si>
  <si>
    <t>普通貨物
自動車
(2.5t-3.5t)</t>
  </si>
  <si>
    <t>普通貨物
自動車
(3.5t超)</t>
  </si>
  <si>
    <t>貨4</t>
  </si>
  <si>
    <t>バス
(1.7t以下)</t>
  </si>
  <si>
    <t>バ2</t>
  </si>
  <si>
    <t>バ3</t>
  </si>
  <si>
    <t>バス
(3.5t超)</t>
  </si>
  <si>
    <t>バ4</t>
  </si>
  <si>
    <t>７－２．排出抑制ポイント（NOx）</t>
  </si>
  <si>
    <t>排出抑制
推移ポイント
（目標）</t>
  </si>
  <si>
    <t>排出抑制
比較ポイント
（現状）</t>
  </si>
  <si>
    <t>排出抑制
比較ポイント
（目標）</t>
  </si>
  <si>
    <t>排出抑制
ポイント
（現状）</t>
  </si>
  <si>
    <t>排出抑制
ポイント
（目標）</t>
  </si>
  <si>
    <t>平均排出量</t>
  </si>
  <si>
    <t>全事業者平均排出量</t>
  </si>
  <si>
    <t>バ1</t>
  </si>
  <si>
    <t>バス
(1.7t-2.5t)</t>
  </si>
  <si>
    <t>バス
(2.5t-3.5t)</t>
  </si>
  <si>
    <t>同時低減</t>
  </si>
  <si>
    <t>区分</t>
  </si>
  <si>
    <t>PM係数</t>
  </si>
  <si>
    <t>3.5超LPG対応用</t>
  </si>
  <si>
    <t>条例対応</t>
  </si>
  <si>
    <t>燃費対応</t>
  </si>
  <si>
    <t>04.燃料電池</t>
  </si>
  <si>
    <t>燃</t>
  </si>
  <si>
    <t>09.ガソリン（その他のLEV-7）</t>
  </si>
  <si>
    <t>09.ＬＰＧ（その他のLEV-7）</t>
  </si>
  <si>
    <t>12.軽油（17年基準75%低減）</t>
  </si>
  <si>
    <t>12.軽油（その他のLEV-7）</t>
  </si>
  <si>
    <t>燃料に天然ガスを使用している自動車</t>
  </si>
  <si>
    <t>有害物質を平成17年基準値より75%以上低減させたディーゼル自動車
（型式ＤＤ●―、ＤＫ●―）</t>
  </si>
  <si>
    <t>有害物質を平成17年基準値より50%以上低減させたディーゼル自動車
（型式ＣＤ●―、ＣＫ●―）</t>
  </si>
  <si>
    <t>有害物質を平成12年基準値より75%以上低減させ、かつ低PM排出のディーゼル自動車
（型式ＰＧ―、ＰＱ―、ＰＨ―、ＰＲ―）</t>
  </si>
  <si>
    <t>有害物質を平成12年基準値より50%以上低減させ、かつ低PM排出のディーゼル自動車
（型式ＰＥ―、ＰＮ―、ＰＦ―、ＰＰ―）</t>
  </si>
  <si>
    <t>有害物質を平成12年基準値より25%以上低減させ、かつ低PM排出のディーゼル自動車
（型式ＰＣ―、ＰＬ―、ＰＤ―、ＰＭ―）</t>
  </si>
  <si>
    <t>有害物質を平成12年基準値より75%以上低減させたガソリン自動車（型式Ｕ●―）</t>
  </si>
  <si>
    <t>有害物質を平成12年基準値より50%以上低減させたガソリン自動車（型式Ｌ●―）</t>
  </si>
  <si>
    <t>有害物質を平成12年基準値より25%以上低減させたガソリン自動車（型式Ｔ●―）</t>
  </si>
  <si>
    <t>その他のLEV-7と指定されたガソリン自動車</t>
  </si>
  <si>
    <r>
      <t>注2) LEV-7・・・京阪神七府県市自動車排ガス対策協議会が、窒素酸化物及び粒子状物質の排出量の少ない低排出ガス車として指定している自動車です。詳しくは同協議会のホームページをご覧ください。　　
URL　</t>
    </r>
    <r>
      <rPr>
        <u val="single"/>
        <sz val="11"/>
        <rFont val="ＭＳ ゴシック"/>
        <family val="3"/>
      </rPr>
      <t>http://www.lev-7.jp/</t>
    </r>
  </si>
  <si>
    <t>燃料種類表</t>
  </si>
  <si>
    <t>天然ガス（ＣＮＧ）</t>
  </si>
  <si>
    <t>ハイブリッド（ガソリン）</t>
  </si>
  <si>
    <t>ハイブリッド(軽油）</t>
  </si>
  <si>
    <t>電気</t>
  </si>
  <si>
    <t>燃料電池</t>
  </si>
  <si>
    <t>メタノール</t>
  </si>
  <si>
    <t>ガソリン（その他）</t>
  </si>
  <si>
    <t>ＬＰＧ（その他）</t>
  </si>
  <si>
    <t>軽油（17年基準75%低減）</t>
  </si>
  <si>
    <t>軽油（17年基準50%低減）</t>
  </si>
  <si>
    <t>軽油（17年基準10%低減）</t>
  </si>
  <si>
    <t>軽油（超）(ULEV）</t>
  </si>
  <si>
    <t>軽油（優）(LEV）</t>
  </si>
  <si>
    <t>軽油（良）(TLEV）</t>
  </si>
  <si>
    <t>軽油（低ＰＭ）</t>
  </si>
  <si>
    <t>軽油（その他のLEV-7）</t>
  </si>
  <si>
    <t>軽油(その他）</t>
  </si>
  <si>
    <t>「H23.3.31メータ走行距離」が記入漏れ又は前年度より減少しています。「走行距離エラー」欄の★印の車両を確認してください。</t>
  </si>
  <si>
    <t>「H22.3.31メータ走行距離」が記入漏れ又は前年度より減少しています。「走行距離エラー」欄の★印の車両を確認してください。</t>
  </si>
  <si>
    <t>「H21.3.31メータ走行距離」が記入漏れ又は前年度より減少しています。「走行距離エラー」欄の★印の車両を確認してください。</t>
  </si>
  <si>
    <t>「H20.3.31メータ走行距離」が記入漏れ又は前年度より減少しています。「走行距離エラー」欄の★印の車両を確認してください。</t>
  </si>
  <si>
    <t>「H17年度末表示距離（オドメータ）（km）」又は「H19.3.31メータ走行距離」が記入漏れ、もしくは減少した値が記入されています。「走行距離エラー」欄の★印の車両を確認してください。</t>
  </si>
  <si>
    <t>有害物質を平成17年基準値より低減させ、かつ低PM排出のディーゼル自動車
（型式ＰＤ●―、ＰＫ●―）</t>
  </si>
  <si>
    <t>NOx</t>
  </si>
  <si>
    <t>PM</t>
  </si>
  <si>
    <t>ハ</t>
  </si>
  <si>
    <t>（ポイントの説明）</t>
  </si>
  <si>
    <t>低公害化ポイント</t>
  </si>
  <si>
    <t>貨物（1.7ｔ以下）</t>
  </si>
  <si>
    <t>貨物（1.7～2.5ｔ）</t>
  </si>
  <si>
    <t>貨物（2.5～3.5ｔ）</t>
  </si>
  <si>
    <t>貨物（3.5ｔ超）</t>
  </si>
  <si>
    <t>排出量ポイント</t>
  </si>
  <si>
    <t>ＮＯｘ排出量</t>
  </si>
  <si>
    <t>PM排出量</t>
  </si>
  <si>
    <t>提出する様式</t>
  </si>
  <si>
    <t>NOx・PMの排出量</t>
  </si>
  <si>
    <t>1台単位の自動車の情報です。基本的には、ここにデータを記入すれば、様式3,4,5,6,8に自動的に反映します</t>
  </si>
  <si>
    <t>排出量(kg)</t>
  </si>
  <si>
    <t>ＮＯｘ</t>
  </si>
  <si>
    <t>ＰＭ</t>
  </si>
  <si>
    <t>普通貨物自動車</t>
  </si>
  <si>
    <t>小型貨物自動車</t>
  </si>
  <si>
    <t>特種自動車</t>
  </si>
  <si>
    <t>乗用車</t>
  </si>
  <si>
    <t>ガソリン・LPG（超）(ULEV)</t>
  </si>
  <si>
    <t>ガソリン・LPG（優）(LEV)</t>
  </si>
  <si>
    <t>ガソリン・LPG（良）(TLEV)</t>
  </si>
  <si>
    <t>LPG（その他）</t>
  </si>
  <si>
    <t>01.天然ガス（ＣＮＧ）</t>
  </si>
  <si>
    <t>06.ガソリン（超）（ULEV）</t>
  </si>
  <si>
    <t>06.ＬＰＧ（超）（ULEV）</t>
  </si>
  <si>
    <t>07.ガソリン（優）（LEV）</t>
  </si>
  <si>
    <t>07.ＬＰＧ（優）（LEV）</t>
  </si>
  <si>
    <t>08.ガソリン（良）（TLEV）</t>
  </si>
  <si>
    <t>08.ＬＰＧ（良）（TLEV）</t>
  </si>
  <si>
    <t>11.ＬＰＧ（その他）</t>
  </si>
  <si>
    <t>ハイブリッド(軽油)</t>
  </si>
  <si>
    <t>KB</t>
  </si>
  <si>
    <t>KC</t>
  </si>
  <si>
    <t>乗用</t>
  </si>
  <si>
    <t>貨物</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</si>
  <si>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</si>
  <si>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</si>
  <si>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</si>
  <si>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</si>
  <si>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</si>
  <si>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</si>
  <si>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</si>
  <si>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</si>
  <si>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</si>
  <si>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</si>
  <si>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</si>
  <si>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</si>
  <si>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</si>
  <si>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</si>
  <si>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</si>
  <si>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</si>
  <si>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</si>
  <si>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</si>
  <si>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</si>
  <si>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</si>
  <si>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</si>
  <si>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</si>
  <si>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</si>
  <si>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</si>
  <si>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</si>
  <si>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</si>
  <si>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</si>
  <si>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</si>
  <si>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</si>
  <si>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</si>
  <si>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</si>
  <si>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</si>
  <si>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</si>
  <si>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</si>
  <si>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</si>
  <si>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</si>
  <si>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</si>
  <si>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</si>
  <si>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</si>
  <si>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</si>
  <si>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</si>
  <si>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</si>
  <si>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</si>
  <si>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</si>
  <si>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</si>
  <si>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</si>
  <si>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</si>
  <si>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</si>
  <si>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</si>
  <si>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</si>
  <si>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</si>
  <si>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</si>
  <si>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</si>
  <si>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</si>
  <si>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</si>
  <si>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</si>
  <si>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</si>
  <si>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</si>
  <si>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</si>
  <si>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</si>
  <si>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</si>
  <si>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</si>
  <si>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</si>
  <si>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</si>
  <si>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</si>
  <si>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役職</t>
  </si>
  <si>
    <t>氏名</t>
  </si>
  <si>
    <t>電話番号</t>
  </si>
  <si>
    <t>ファクシミリ番号</t>
  </si>
  <si>
    <t>電子メールアドレス</t>
  </si>
  <si>
    <t>市区町村名(昇順)</t>
  </si>
  <si>
    <t>軽油</t>
  </si>
  <si>
    <t>※事業者コード</t>
  </si>
  <si>
    <t>町名番地等</t>
  </si>
  <si>
    <t>重量（排出量計算用）</t>
  </si>
  <si>
    <t>種別１</t>
  </si>
  <si>
    <t>種別２</t>
  </si>
  <si>
    <t>種別記号１</t>
  </si>
  <si>
    <t>種別記号２</t>
  </si>
  <si>
    <t>(改)</t>
  </si>
  <si>
    <t>バ</t>
  </si>
  <si>
    <t>バ</t>
  </si>
  <si>
    <t>4.乗用車</t>
  </si>
  <si>
    <t>03.ハイブリッド(軽油）</t>
  </si>
  <si>
    <t>04.電気</t>
  </si>
  <si>
    <t>ガ</t>
  </si>
  <si>
    <t>小型貨物</t>
  </si>
  <si>
    <t>5.特種車(乗用系)</t>
  </si>
  <si>
    <t>6.特種車(普通貨物系)</t>
  </si>
  <si>
    <t>7.特種車(小型貨物系)</t>
  </si>
  <si>
    <t>8.特種車(バス)</t>
  </si>
  <si>
    <t>重量（総括表用）</t>
  </si>
  <si>
    <t>重量（代替計画）</t>
  </si>
  <si>
    <t>燃料（導入計画）</t>
  </si>
  <si>
    <t>うち低公害車の台数</t>
  </si>
  <si>
    <t>バス</t>
  </si>
  <si>
    <t>軽油（その他）</t>
  </si>
  <si>
    <t>普通貨物3.5t以下</t>
  </si>
  <si>
    <t>普通貨物3.5t超5t以下</t>
  </si>
  <si>
    <t>普通貨物5t超</t>
  </si>
  <si>
    <t>ガソリン（その他）</t>
  </si>
  <si>
    <t>電気</t>
  </si>
  <si>
    <t>天然ガス</t>
  </si>
  <si>
    <t>小</t>
  </si>
  <si>
    <t>低公害車</t>
  </si>
  <si>
    <t>市区町村名</t>
  </si>
  <si>
    <t>コード</t>
  </si>
  <si>
    <t>10.ガソリン（その他）</t>
  </si>
  <si>
    <t>年</t>
  </si>
  <si>
    <t>ＮＯｘ</t>
  </si>
  <si>
    <t>ＰＭ</t>
  </si>
  <si>
    <t>％削減</t>
  </si>
  <si>
    <t>新規使用台数</t>
  </si>
  <si>
    <t>※整理番号</t>
  </si>
  <si>
    <t>PM
低減
装置
装着
年度</t>
  </si>
  <si>
    <t>ＮＯｘ
・PM
同時
低減
装置
装着</t>
  </si>
  <si>
    <t>※
アイ
ドリ
ング
スト
ップ
装置</t>
  </si>
  <si>
    <t>※
燃費
基準</t>
  </si>
  <si>
    <t>レンタ
カー</t>
  </si>
  <si>
    <t>備考　※印の欄には、記入しないでください。</t>
  </si>
  <si>
    <t>1.7t以下</t>
  </si>
  <si>
    <t>1.7t超～2.5t以下</t>
  </si>
  <si>
    <t>2.5t超～3.5t以下</t>
  </si>
  <si>
    <t>3.5t超</t>
  </si>
  <si>
    <t>乗</t>
  </si>
  <si>
    <t>貨</t>
  </si>
  <si>
    <t>軽</t>
  </si>
  <si>
    <t>事業場コード</t>
  </si>
  <si>
    <t>月</t>
  </si>
  <si>
    <t>10月</t>
  </si>
  <si>
    <t>11月</t>
  </si>
  <si>
    <t>12月</t>
  </si>
  <si>
    <t>1996(平成8)年</t>
  </si>
  <si>
    <t>1997(平成9)年</t>
  </si>
  <si>
    <t>1998(平成10)年</t>
  </si>
  <si>
    <t>1999(平成11)年</t>
  </si>
  <si>
    <t>2001(平成13)年</t>
  </si>
  <si>
    <t>2002(平成14)年</t>
  </si>
  <si>
    <t>01月</t>
  </si>
  <si>
    <t>合計</t>
  </si>
  <si>
    <t>電</t>
  </si>
  <si>
    <t>1.普通貨物車</t>
  </si>
  <si>
    <t>2.小型貨物車</t>
  </si>
  <si>
    <t>バス</t>
  </si>
  <si>
    <t>バス</t>
  </si>
  <si>
    <t>-</t>
  </si>
  <si>
    <t>氏名又は名称及び住所並びに法人にあってはその代表者の氏名</t>
  </si>
  <si>
    <t>　　　　　　　　　　　　　　　　　　　　　　　　</t>
  </si>
  <si>
    <t>グリーン配送の推進</t>
  </si>
  <si>
    <t>帰り荷の確保</t>
  </si>
  <si>
    <t>受注時間と配送時間のルール化</t>
  </si>
  <si>
    <t>検品の簡略化</t>
  </si>
  <si>
    <t>道路混雑時の輸配送の見直し等</t>
  </si>
  <si>
    <t>商品の標準化等</t>
  </si>
  <si>
    <t>情報化の推進</t>
  </si>
  <si>
    <t>物流施設の高度化、物流拠点の整備等</t>
  </si>
  <si>
    <t>3.バス</t>
  </si>
  <si>
    <t>13.軽油(その他）</t>
  </si>
  <si>
    <t>特定事業者の氏名又は名称</t>
  </si>
  <si>
    <t>事業場の名称</t>
  </si>
  <si>
    <t>バス</t>
  </si>
  <si>
    <t>・</t>
  </si>
  <si>
    <t>車両コードエラー</t>
  </si>
  <si>
    <t>12.軽油（良）（TLEVかつ低PM）</t>
  </si>
  <si>
    <t>事業場の所在地</t>
  </si>
  <si>
    <t>http://www.pref.hyogo.jp/JPN/apr/keikaku/jidousha/180419jidousyajisseki.htm</t>
  </si>
  <si>
    <t>兵庫県健康生活部環境管理局大気課自動車運行規制係</t>
  </si>
  <si>
    <t>〒650-8567</t>
  </si>
  <si>
    <t>住所：神戸市中央区下山手通5-10-1</t>
  </si>
  <si>
    <t>電話：078-341-7711（内3300・3301）</t>
  </si>
  <si>
    <t>FAX：078-362-3966</t>
  </si>
  <si>
    <t>E-mail:Makoto_Nakatani@pref.hyogo.jp</t>
  </si>
  <si>
    <t>○　自動車台帳に行を追加する場合は、水色のセルのある行（計算式が含まれている行）のうち、空白の行を選択・コピーし、水色のセルのある行のいずれかで、「コピーしたセルの挿入」を実施してください。</t>
  </si>
  <si>
    <t>兵　庫　県　知　事　　様</t>
  </si>
  <si>
    <t>市区町</t>
  </si>
  <si>
    <t>ディーゼル自動車等運行規制の
周知協力</t>
  </si>
  <si>
    <t>事業場の連絡先（電話番号）</t>
  </si>
  <si>
    <t>従業員数（人）</t>
  </si>
  <si>
    <t>運転者数(人）</t>
  </si>
  <si>
    <t>自動車の種別、車両総重量別の保有台数</t>
  </si>
  <si>
    <t>事業場コード</t>
  </si>
  <si>
    <t>車両コード</t>
  </si>
  <si>
    <t>自動車の種別</t>
  </si>
  <si>
    <t>型式</t>
  </si>
  <si>
    <t>車両総重量(kg)</t>
  </si>
  <si>
    <t>燃料</t>
  </si>
  <si>
    <t>初度登録年月</t>
  </si>
  <si>
    <t>排出係数</t>
  </si>
  <si>
    <t>内容</t>
  </si>
  <si>
    <t>2003(平成15)年</t>
  </si>
  <si>
    <t>新規or廃止</t>
  </si>
  <si>
    <t>走行距離(km)</t>
  </si>
  <si>
    <t>NOx排出量(kg)</t>
  </si>
  <si>
    <t>PM排出量(kg)</t>
  </si>
  <si>
    <t>報告年度</t>
  </si>
  <si>
    <t>廃止年度</t>
  </si>
  <si>
    <t>カウント</t>
  </si>
  <si>
    <t>マッチ</t>
  </si>
  <si>
    <t>offset</t>
  </si>
  <si>
    <t>自動車台帳</t>
  </si>
  <si>
    <t>ガソリン・
ＬＰＧ</t>
  </si>
  <si>
    <t>自動車使用管理実績報告書提出書</t>
  </si>
  <si>
    <t>　自動車から排出される窒素酸化物及び粒子状物質の特定地域における総量の削減等に関する特別措置法第１８条の規定に基づき、別添のとおり自動車使用管理実績報告書を提出します。</t>
  </si>
  <si>
    <t>実績報告年度記入欄</t>
  </si>
  <si>
    <t>減少台数</t>
  </si>
  <si>
    <t>走行距離（km）</t>
  </si>
  <si>
    <t>新規年度</t>
  </si>
  <si>
    <t>様式６廃止</t>
  </si>
  <si>
    <t>様式６新規</t>
  </si>
  <si>
    <t>換算走行量（計画書記載）</t>
  </si>
  <si>
    <t>実施内容</t>
  </si>
  <si>
    <t>所属</t>
  </si>
  <si>
    <t>郵便番号</t>
  </si>
  <si>
    <t>所在地</t>
  </si>
  <si>
    <t>1から</t>
  </si>
  <si>
    <t>排出係数一覧（昇順）</t>
  </si>
  <si>
    <t>排出係数一覧</t>
  </si>
  <si>
    <t>引数</t>
  </si>
  <si>
    <t>ＮＯｘ排出係数</t>
  </si>
  <si>
    <t>ＰＭ排出係数</t>
  </si>
  <si>
    <t>貨1CGG</t>
  </si>
  <si>
    <t>貨1ガH</t>
  </si>
  <si>
    <t>1.7t以下</t>
  </si>
  <si>
    <t>S50前</t>
  </si>
  <si>
    <t>-</t>
  </si>
  <si>
    <t>g/km</t>
  </si>
  <si>
    <t>S54前</t>
  </si>
  <si>
    <t>貨1CGJ</t>
  </si>
  <si>
    <t>貨1ガJ</t>
  </si>
  <si>
    <t>S50</t>
  </si>
  <si>
    <t>H</t>
  </si>
  <si>
    <t>S54</t>
  </si>
  <si>
    <t>K</t>
  </si>
  <si>
    <t>貨1CH</t>
  </si>
  <si>
    <t>要確認</t>
  </si>
  <si>
    <t>貨1ガL</t>
  </si>
  <si>
    <t>J</t>
  </si>
  <si>
    <t>S57,S58</t>
  </si>
  <si>
    <t>N,P</t>
  </si>
  <si>
    <t>貨1CJ</t>
  </si>
  <si>
    <t>貨1ガR</t>
  </si>
  <si>
    <t>S56</t>
  </si>
  <si>
    <t>L</t>
  </si>
  <si>
    <t>S63</t>
  </si>
  <si>
    <t>S</t>
  </si>
  <si>
    <t>貨1CKA</t>
  </si>
  <si>
    <t>貨1ガGG</t>
  </si>
  <si>
    <t>S63,H10</t>
  </si>
  <si>
    <t>R,GG,HL</t>
  </si>
  <si>
    <t>H05</t>
  </si>
  <si>
    <t>KA</t>
  </si>
  <si>
    <t>貨1CKE</t>
  </si>
  <si>
    <t>貨1ガHL</t>
  </si>
  <si>
    <t>H12</t>
  </si>
  <si>
    <t>GJ,HP</t>
  </si>
  <si>
    <t>H09</t>
  </si>
  <si>
    <t>KE,HA</t>
  </si>
  <si>
    <t>貨1CKP</t>
  </si>
  <si>
    <t>貨1ガGJ</t>
  </si>
  <si>
    <t>H14</t>
  </si>
  <si>
    <t>KP,HW</t>
  </si>
  <si>
    <t>貨1CL</t>
  </si>
  <si>
    <t>○　入力は、各様式等の青色部分です。また、記入する必要がない部分はロックされており、入力することができません。</t>
  </si>
  <si>
    <t>　低公害化ポイントは、低公害車等の導入の取組みを表すポイントです。（平成１６年度の全事業者平均値に対する取組レベルをＮＯx排出係数の平均値をもとに算出）
　０を平均とし、ポイントがプラスの場合平均値より取組みが進んでいることを示し、マイナスの場合取組みが遅れていることを示しています。（最大１００ポイント）</t>
  </si>
  <si>
    <t>　排出量ポイントは、排出抑制の取組みを表すポイントです。（平成１６年度の全事業者平均値に対する取組レベルを１台当たりのＮＯｘ排出量をもとに算出）
　低公害化ポイントと同じく、０を平均とし、ポイントがプラスの場合平均値より取組みが進んでいることを示し、マイナスの場合取組みが遅れていることを示しています。（最大１００ポイント）</t>
  </si>
  <si>
    <t>　ディーゼル車の排出ガスの原単位</t>
  </si>
  <si>
    <t>　日本標準産業分類　中分類</t>
  </si>
  <si>
    <t>　燃料の種類とその内容</t>
  </si>
  <si>
    <t>貨1ガHP</t>
  </si>
  <si>
    <t>H17</t>
  </si>
  <si>
    <t>貨1CLP</t>
  </si>
  <si>
    <t>貨2ガH</t>
  </si>
  <si>
    <t>1.7-2.5t</t>
  </si>
  <si>
    <t>貨1CNC</t>
  </si>
  <si>
    <t>貨2ガJ</t>
  </si>
  <si>
    <t>貨1CR</t>
  </si>
  <si>
    <t>貨2ガL</t>
  </si>
  <si>
    <t>貨1CＳ</t>
  </si>
  <si>
    <t>貨2ガT</t>
  </si>
  <si>
    <t>貨1CTP</t>
  </si>
  <si>
    <t>貨2ガGA</t>
  </si>
  <si>
    <t>貨1CUP</t>
  </si>
  <si>
    <t>貨2ガGC</t>
  </si>
  <si>
    <t>H09,H10</t>
  </si>
  <si>
    <t>KF,HB,KJ,HE</t>
  </si>
  <si>
    <t>貨2ガHG</t>
  </si>
  <si>
    <t>H元</t>
  </si>
  <si>
    <t>T</t>
  </si>
  <si>
    <t>H15</t>
  </si>
  <si>
    <t>KQ,HX</t>
  </si>
  <si>
    <t>貨2ガGK</t>
  </si>
  <si>
    <t>H06,H10</t>
  </si>
  <si>
    <t>GA,GC,HG</t>
  </si>
  <si>
    <t>貨2ガHQ</t>
  </si>
  <si>
    <t>H13</t>
  </si>
  <si>
    <t>GK,HQ</t>
  </si>
  <si>
    <t>2.5-3.5t</t>
  </si>
  <si>
    <t>貨3ガJ</t>
  </si>
  <si>
    <t>貨3ガM</t>
  </si>
  <si>
    <t>貨3ガT</t>
  </si>
  <si>
    <t>S63,H元</t>
  </si>
  <si>
    <t>S,U</t>
  </si>
  <si>
    <t>貨3ガZ</t>
  </si>
  <si>
    <t>H06</t>
  </si>
  <si>
    <t>貨1ガLB</t>
  </si>
  <si>
    <t>貨3ガGB</t>
  </si>
  <si>
    <t>KG,HC</t>
  </si>
  <si>
    <t>貨3ガGE</t>
  </si>
  <si>
    <t>KR,HY</t>
  </si>
  <si>
    <t>貨1ガTB</t>
  </si>
  <si>
    <t>貨3ガHJ</t>
  </si>
  <si>
    <t>S57</t>
  </si>
  <si>
    <t>M</t>
  </si>
  <si>
    <t>貨1ガUB</t>
  </si>
  <si>
    <t>貨3ガGK</t>
  </si>
  <si>
    <t>3.5t超</t>
  </si>
  <si>
    <t>g/km/t</t>
  </si>
  <si>
    <t>貨1ガXB</t>
  </si>
  <si>
    <t>貨3ガHQ</t>
  </si>
  <si>
    <t>H04</t>
  </si>
  <si>
    <t>Z</t>
  </si>
  <si>
    <t>貨1ガYB</t>
  </si>
  <si>
    <t>貨4ガJ</t>
  </si>
  <si>
    <t>H07,H10</t>
  </si>
  <si>
    <t>GB,GE,HJ</t>
  </si>
  <si>
    <t>貨1ガZB</t>
  </si>
  <si>
    <t>貨4ガM</t>
  </si>
  <si>
    <t>H元,H2</t>
  </si>
  <si>
    <t>U,W</t>
  </si>
  <si>
    <t>貨1軽HA</t>
  </si>
  <si>
    <t>貨4ガT</t>
  </si>
  <si>
    <t>貨1軽HW</t>
  </si>
  <si>
    <t>貨4ガZ</t>
  </si>
  <si>
    <t>H10,H11</t>
  </si>
  <si>
    <t>KK,HF,KL,HM</t>
  </si>
  <si>
    <t>貨1軽K</t>
  </si>
  <si>
    <t>貨4ガGB</t>
  </si>
  <si>
    <t>H15,H16</t>
  </si>
  <si>
    <t>KR,HY,KS,HZ</t>
  </si>
  <si>
    <t>貨1軽KA</t>
  </si>
  <si>
    <t>貨4ガGE</t>
  </si>
  <si>
    <t>貨1軽KE</t>
  </si>
  <si>
    <t>貨4ガHJ</t>
  </si>
  <si>
    <t>貨1軽KP</t>
  </si>
  <si>
    <t>貨4ガGL</t>
  </si>
  <si>
    <t>貨1軽N</t>
  </si>
  <si>
    <t>貨4ガHR</t>
  </si>
  <si>
    <t>貨1軽P</t>
  </si>
  <si>
    <t>GL,HR</t>
  </si>
  <si>
    <t>S61,S62</t>
  </si>
  <si>
    <t>Q</t>
  </si>
  <si>
    <t>貨1軽S</t>
  </si>
  <si>
    <t>H2,H4</t>
  </si>
  <si>
    <t>X,Y</t>
  </si>
  <si>
    <t>貨2CGA</t>
  </si>
  <si>
    <t>H6</t>
  </si>
  <si>
    <t>KD</t>
  </si>
  <si>
    <t>貨2CGC</t>
  </si>
  <si>
    <t>A</t>
  </si>
  <si>
    <t>H9,H10</t>
  </si>
  <si>
    <t>KE,HA,KH,HD</t>
  </si>
  <si>
    <t>貨2CGK</t>
  </si>
  <si>
    <t>S51</t>
  </si>
  <si>
    <t>B,C</t>
  </si>
  <si>
    <t>KM,HT,KN,HU</t>
  </si>
  <si>
    <t>貨2CH</t>
  </si>
  <si>
    <t>S53,H10</t>
  </si>
  <si>
    <t>E,GF,HK</t>
  </si>
  <si>
    <t>貨2CJ</t>
  </si>
  <si>
    <t>GH,HN</t>
  </si>
  <si>
    <t>貨2CKB</t>
  </si>
  <si>
    <t>TA,XA</t>
  </si>
  <si>
    <t>貨2CKF</t>
  </si>
  <si>
    <t>LA,YA</t>
  </si>
  <si>
    <t>貨2CKJ</t>
  </si>
  <si>
    <t>貨2軽K</t>
  </si>
  <si>
    <t>UA,ZA</t>
  </si>
  <si>
    <t>貨2CKQ</t>
  </si>
  <si>
    <t>貨2軽N</t>
  </si>
  <si>
    <t>貨2CL</t>
  </si>
  <si>
    <t>貨2軽P</t>
  </si>
  <si>
    <t>貨2CLQ</t>
  </si>
  <si>
    <t>貨2軽S</t>
  </si>
  <si>
    <t>貨2CND</t>
  </si>
  <si>
    <t>貨2軽KB</t>
  </si>
  <si>
    <t>貨2CＳ</t>
  </si>
  <si>
    <t>貨2軽KF</t>
  </si>
  <si>
    <t>ガソリンを使用しているハイブリッド自動車</t>
  </si>
  <si>
    <t>軽油を使用しているハイブリッド自動車</t>
  </si>
  <si>
    <t>電気で走行する自動車</t>
  </si>
  <si>
    <t>燃料電池で走行する自動車</t>
  </si>
  <si>
    <t>メタノールで走行する自動車</t>
  </si>
  <si>
    <t>その他の一般のガソリン自動車</t>
  </si>
  <si>
    <t>その他の一般のLPG自動車</t>
  </si>
  <si>
    <t>低PM認定ディーゼル自動車（型式ＰＡ―、ＰＪ―、ＰＢ―、ＰＫ―）</t>
  </si>
  <si>
    <t>その他のLEV-7と指定されたディーゼル自動車</t>
  </si>
  <si>
    <t>その他の一般のディーゼル自動車</t>
  </si>
  <si>
    <t>注1) ●は、アルファベットを表しています。</t>
  </si>
  <si>
    <t>燃料の種類とその内容</t>
  </si>
  <si>
    <t>貨2CT</t>
  </si>
  <si>
    <t>貨2軽HB</t>
  </si>
  <si>
    <t>貨2CTQ</t>
  </si>
  <si>
    <t>貨2軽KJ</t>
  </si>
  <si>
    <t>貨2CUQ</t>
  </si>
  <si>
    <t>貨2軽HE</t>
  </si>
  <si>
    <t>貨2軽KQ</t>
  </si>
  <si>
    <t>貨2軽HX</t>
  </si>
  <si>
    <t>貨3軽K</t>
  </si>
  <si>
    <t>貨3軽N</t>
  </si>
  <si>
    <t>貨3軽P</t>
  </si>
  <si>
    <t>貨3軽S</t>
  </si>
  <si>
    <t>貨3軽U</t>
  </si>
  <si>
    <t>貨3軽KC</t>
  </si>
  <si>
    <t>貨2ガLC</t>
  </si>
  <si>
    <t>貨3軽KG</t>
  </si>
  <si>
    <t>貨3軽HC</t>
  </si>
  <si>
    <t>貨2ガTC</t>
  </si>
  <si>
    <t>貨3軽KR</t>
  </si>
  <si>
    <t>貨2ガUC</t>
  </si>
  <si>
    <t>貨3軽HY</t>
  </si>
  <si>
    <t>貨2ガXC</t>
  </si>
  <si>
    <t>貨4軽K</t>
  </si>
  <si>
    <t>貨2ガYC</t>
  </si>
  <si>
    <t>貨4軽N</t>
  </si>
  <si>
    <t>貨2ガZC</t>
  </si>
  <si>
    <t>貨4軽P</t>
  </si>
  <si>
    <t>貨4軽U</t>
  </si>
  <si>
    <t>貨4軽W</t>
  </si>
  <si>
    <t>貨4軽KC</t>
  </si>
  <si>
    <t>貨4軽KK</t>
  </si>
  <si>
    <t>貨4軽HF</t>
  </si>
  <si>
    <t>貨4軽KL</t>
  </si>
  <si>
    <t>貨4軽HM</t>
  </si>
  <si>
    <t>貨4軽KR</t>
  </si>
  <si>
    <t>貨4軽HY</t>
  </si>
  <si>
    <t>貨4軽KS</t>
  </si>
  <si>
    <t>貨4軽HZ</t>
  </si>
  <si>
    <t>貨3CGB</t>
  </si>
  <si>
    <t>乗0ガA</t>
  </si>
  <si>
    <t>貨3CGE</t>
  </si>
  <si>
    <t>乗0ガB</t>
  </si>
  <si>
    <t>貨3CGK</t>
  </si>
  <si>
    <t>乗0ガC</t>
  </si>
  <si>
    <t>貨3CJ</t>
  </si>
  <si>
    <t>乗0ガE</t>
  </si>
  <si>
    <t>貨3CKC</t>
  </si>
  <si>
    <t>乗0ガGF</t>
  </si>
  <si>
    <t>貨3CKG</t>
  </si>
  <si>
    <t>乗0ガHK</t>
  </si>
  <si>
    <t>貨3CKR</t>
  </si>
  <si>
    <t>乗0ガGH</t>
  </si>
  <si>
    <t>貨3CLQ</t>
  </si>
  <si>
    <t>乗0ガHN</t>
  </si>
  <si>
    <t>貨3CM</t>
  </si>
  <si>
    <t>乗0ガTA</t>
  </si>
  <si>
    <t>貨3CNE</t>
  </si>
  <si>
    <t>乗0ガXA</t>
  </si>
  <si>
    <t>貨3CS</t>
  </si>
  <si>
    <t>乗0ガLA</t>
  </si>
  <si>
    <t>貨3CT</t>
  </si>
  <si>
    <t>乗0ガYA</t>
  </si>
  <si>
    <t>貨3CTQ</t>
  </si>
  <si>
    <t>乗0ガUA</t>
  </si>
  <si>
    <t>貨3CU</t>
  </si>
  <si>
    <t>乗0ガZA</t>
  </si>
  <si>
    <t>貨3CUQ</t>
  </si>
  <si>
    <t>乗0軽K</t>
  </si>
  <si>
    <t>貨3CZ</t>
  </si>
  <si>
    <t>乗0軽N</t>
  </si>
  <si>
    <t>乗0軽P</t>
  </si>
  <si>
    <t>乗0軽Q</t>
  </si>
  <si>
    <t>乗0軽X</t>
  </si>
  <si>
    <t>乗0軽Y</t>
  </si>
  <si>
    <t>乗0軽KD</t>
  </si>
  <si>
    <t>乗0軽KE</t>
  </si>
  <si>
    <t>乗0軽HA</t>
  </si>
  <si>
    <t>乗0軽KH</t>
  </si>
  <si>
    <t>乗0軽HD</t>
  </si>
  <si>
    <t>乗0軽KM</t>
  </si>
  <si>
    <t>乗0軽HT</t>
  </si>
  <si>
    <t>乗0軽KN</t>
  </si>
  <si>
    <t>乗0軽HU</t>
  </si>
  <si>
    <t>貨4CGB</t>
  </si>
  <si>
    <t>貨4CGE</t>
  </si>
  <si>
    <t>貨4CGL</t>
  </si>
  <si>
    <t>貨4CJ</t>
  </si>
  <si>
    <t>貨4CK</t>
  </si>
  <si>
    <t>貨4CKC</t>
  </si>
  <si>
    <t>貨4CKK</t>
  </si>
  <si>
    <t>貨4CKL</t>
  </si>
  <si>
    <t>貨4CKR</t>
  </si>
  <si>
    <t>貨4CKS</t>
  </si>
  <si>
    <t>貨4CM</t>
  </si>
  <si>
    <t>貨4CN</t>
  </si>
  <si>
    <t>貨4CNE</t>
  </si>
  <si>
    <t>貨4CP</t>
  </si>
  <si>
    <t>貨4CS</t>
  </si>
  <si>
    <t>貨4CT</t>
  </si>
  <si>
    <t>貨4CU</t>
  </si>
  <si>
    <t>貨4CW</t>
  </si>
  <si>
    <t>貨4CZ</t>
  </si>
  <si>
    <t>乗0CA</t>
  </si>
  <si>
    <t>乗0CB</t>
  </si>
  <si>
    <t>乗0CC</t>
  </si>
  <si>
    <t>乗0CE</t>
  </si>
  <si>
    <t>乗0CGF</t>
  </si>
  <si>
    <t>乗0CGH</t>
  </si>
  <si>
    <t>乗0CLA</t>
  </si>
  <si>
    <t>乗0CＬＮ</t>
  </si>
  <si>
    <t>乗0CNA</t>
  </si>
  <si>
    <t>計画書の年間走行距離(km/年)</t>
  </si>
  <si>
    <t>乗0CTA</t>
  </si>
  <si>
    <t>乗0CＴＮ</t>
  </si>
  <si>
    <t>乗0CUA</t>
  </si>
  <si>
    <t>乗0CUN</t>
  </si>
  <si>
    <t>　ガソリン・ＬＰＧ車の排出ガスの原単位</t>
  </si>
  <si>
    <t>車両総重量</t>
  </si>
  <si>
    <t>規制年</t>
  </si>
  <si>
    <t>型式の識別記号</t>
  </si>
  <si>
    <t>単位</t>
  </si>
  <si>
    <t>ＮＯx</t>
  </si>
  <si>
    <t>ＰＭ</t>
  </si>
  <si>
    <t>TB,XB</t>
  </si>
  <si>
    <t>LB,YB</t>
  </si>
  <si>
    <t>UB,ZB</t>
  </si>
  <si>
    <t>LC,YC</t>
  </si>
  <si>
    <t>UC,ZC</t>
  </si>
  <si>
    <t>重量(原単位用）</t>
  </si>
  <si>
    <t>燃料記号</t>
  </si>
  <si>
    <t>排ガス記号大文字</t>
  </si>
  <si>
    <t>排出係数特定記号</t>
  </si>
  <si>
    <t>暫定排出係数（ＮＯｘ）</t>
  </si>
  <si>
    <t>乗じる値（ＮＯｘ）</t>
  </si>
  <si>
    <t>暫定排出係数（ＰＭ）</t>
  </si>
  <si>
    <t>乗じる値（ＰＭ）</t>
  </si>
  <si>
    <t>2006(平成18)年</t>
  </si>
  <si>
    <t>2005(平成17)年</t>
  </si>
  <si>
    <t>2004(平成16)年</t>
  </si>
  <si>
    <t>2000(平成12)年</t>
  </si>
  <si>
    <t>1995(平成7)年</t>
  </si>
  <si>
    <t>1994(平成6)年</t>
  </si>
  <si>
    <t>1993(平成5)年</t>
  </si>
  <si>
    <t>1992(平成4)年</t>
  </si>
  <si>
    <t>1991(平成3)年</t>
  </si>
  <si>
    <t>1990(平成2)年</t>
  </si>
  <si>
    <t>1989(平成元)年</t>
  </si>
  <si>
    <t>1988(昭和63)年</t>
  </si>
  <si>
    <t>1987(昭和62)年</t>
  </si>
  <si>
    <t>1986(昭和61)年</t>
  </si>
  <si>
    <t>1985(昭和60)年</t>
  </si>
  <si>
    <t>1984(昭和59)年</t>
  </si>
  <si>
    <t>1983(昭和58)年</t>
  </si>
  <si>
    <t>1982(昭和57)年</t>
  </si>
  <si>
    <t>1981(昭和56)年</t>
  </si>
  <si>
    <t>1980(昭和55)年</t>
  </si>
  <si>
    <t>1979(昭和54)年</t>
  </si>
  <si>
    <t>1978(昭和53)年</t>
  </si>
  <si>
    <t>1977(昭和52)年</t>
  </si>
  <si>
    <t>1976(昭和51)年</t>
  </si>
  <si>
    <t>1975(昭和50)年</t>
  </si>
  <si>
    <t>1974(昭和49)年以前</t>
  </si>
  <si>
    <t>ＮＯＸ</t>
  </si>
  <si>
    <t>ＰＭ</t>
  </si>
  <si>
    <t>02月</t>
  </si>
  <si>
    <t>03月</t>
  </si>
  <si>
    <t>04月</t>
  </si>
  <si>
    <t>05月</t>
  </si>
  <si>
    <t>06月</t>
  </si>
  <si>
    <t>07月</t>
  </si>
  <si>
    <t>08月</t>
  </si>
  <si>
    <t>09月</t>
  </si>
  <si>
    <t>走行距離エラー</t>
  </si>
  <si>
    <t>車種規制</t>
  </si>
  <si>
    <t>適</t>
  </si>
  <si>
    <t>初度登録</t>
  </si>
  <si>
    <t>ｋｇ</t>
  </si>
  <si>
    <t>ガソリン（17年基準75%低減）</t>
  </si>
  <si>
    <t>ガソリン（17年基準50%低減）</t>
  </si>
  <si>
    <t>ガソリン（超）（ULEV）</t>
  </si>
  <si>
    <t>ガソリン（優）（LEV）</t>
  </si>
  <si>
    <t>ガソリン（良）（TLEV）</t>
  </si>
  <si>
    <t>ガソリン（その他のLEV-7）</t>
  </si>
  <si>
    <t>ＬＰＧ（17年基準75%低減）</t>
  </si>
  <si>
    <t>ＬＰＧ（17年基準50%低減）</t>
  </si>
  <si>
    <t>ＬＰＧ（超）（ULEV）</t>
  </si>
  <si>
    <t>ＬＰＧ（優）（LEV）</t>
  </si>
  <si>
    <t>ＬＰＧ（良）（TLEV）</t>
  </si>
  <si>
    <t>ＬＰＧ（その他のLEV-7）</t>
  </si>
  <si>
    <t>有害物質を平成12年基準値より75%以上低減させたＬＰＧ自動車（型式Ｕ●―）</t>
  </si>
  <si>
    <t>有害物質を平成12年基準値より50%以上低減させたＬＰＧ自動車（型式Ｌ●―）</t>
  </si>
  <si>
    <t>有害物質を平成12年基準値より25%以上低減させたＬＰＧ自動車（型式Ｔ●―）</t>
  </si>
  <si>
    <t>その他のLEV-7と指定されたＬＰＧ自動車</t>
  </si>
  <si>
    <t>有害物質を平成17年基準値より75%以上低減させたガソリン自動車（型式ＤＢ●―）</t>
  </si>
  <si>
    <t>有害物質を平成17年基準値より50%以上低減させたガソリン自動車（型式ＣＢ●―）</t>
  </si>
  <si>
    <t>有害物質を平成17年基準値より75%以上低減させたＬＰＧ自動車（型式ＤＢ●―）</t>
  </si>
  <si>
    <t>有害物質を平成17年基準値より50%以上低減させたＬＰＧ自動車（型式ＣＢ●―）</t>
  </si>
  <si>
    <t>有害物質を平成17年基準値より10%以上低減させたディーゼル自動車
（型式ＢＤ●―、ＢＫ●―、ＮＤ●―、ＮＫ●―）</t>
  </si>
  <si>
    <t>車種規制の適否</t>
  </si>
  <si>
    <t>年度フラッグ</t>
  </si>
  <si>
    <t>年度末フラッグ</t>
  </si>
  <si>
    <t>様式３作成記号</t>
  </si>
  <si>
    <t>自動車使用管理実績報告書</t>
  </si>
  <si>
    <t>DPF係数</t>
  </si>
  <si>
    <t>HA</t>
  </si>
  <si>
    <t>・日本標準産業分類（平成14年3月改訂）　分類項目名、説明及び内容例示</t>
  </si>
  <si>
    <t>・「自動車NOx・PM法の車種規制について」環境省パンフレット（平成１７年９月）</t>
  </si>
  <si>
    <t>HB</t>
  </si>
  <si>
    <t>HC</t>
  </si>
  <si>
    <t>HE</t>
  </si>
  <si>
    <t>HF</t>
  </si>
  <si>
    <t>HM</t>
  </si>
  <si>
    <t>KE</t>
  </si>
  <si>
    <t>KF</t>
  </si>
  <si>
    <t>KG</t>
  </si>
  <si>
    <t>KJ</t>
  </si>
  <si>
    <t>KK</t>
  </si>
  <si>
    <t>KL</t>
  </si>
  <si>
    <t>N</t>
  </si>
  <si>
    <t>P</t>
  </si>
  <si>
    <t>U</t>
  </si>
  <si>
    <t>W</t>
  </si>
  <si>
    <t>NOx排出係数</t>
  </si>
  <si>
    <t>PM排出係数</t>
  </si>
  <si>
    <t>02.ハイブリッド（ガソリン）</t>
  </si>
  <si>
    <t>05.メタノール</t>
  </si>
  <si>
    <t>その他</t>
  </si>
  <si>
    <t>12.軽油（低ＰＭ）</t>
  </si>
  <si>
    <t>12.軽油（超）（ULEVかつ低PM）</t>
  </si>
  <si>
    <t>12.軽油（優）（LEVかつ低PM）</t>
  </si>
  <si>
    <t>12.軽油（良）（TLEVかつ低PM）</t>
  </si>
  <si>
    <t>C</t>
  </si>
  <si>
    <t>ガ</t>
  </si>
  <si>
    <t>メ</t>
  </si>
  <si>
    <t>軽油（低PM）</t>
  </si>
  <si>
    <t>新記号</t>
  </si>
  <si>
    <t>様式５作成記号上</t>
  </si>
  <si>
    <t>様式６作成記号下</t>
  </si>
  <si>
    <t>06.ガソリン（17年基準75%低減）</t>
  </si>
  <si>
    <t>06.ＬＰＧ（17年基準75%低減）</t>
  </si>
  <si>
    <t>07.ガソリン（17年基準50%低減）</t>
  </si>
  <si>
    <t>07.ＬＰＧ（17年基準50%低減）</t>
  </si>
  <si>
    <t>ガソリン・LPG(17年基準75%低減)</t>
  </si>
  <si>
    <t>ガソリン・LPG(17年基準50%低減)</t>
  </si>
  <si>
    <t>貨4ガLD</t>
  </si>
  <si>
    <t>LPG(最新規制3.5t超)</t>
  </si>
  <si>
    <t>貨4軽PJ</t>
  </si>
  <si>
    <t>貨4軽PB</t>
  </si>
  <si>
    <t>貨4軽PK</t>
  </si>
  <si>
    <t>貨4軽PC</t>
  </si>
  <si>
    <t>貨4軽PL</t>
  </si>
  <si>
    <t>貨4軽PD</t>
  </si>
  <si>
    <t>貨4軽PM</t>
  </si>
  <si>
    <t>貨4軽PE</t>
  </si>
  <si>
    <t>貨4軽PN</t>
  </si>
  <si>
    <t>貨4軽PF</t>
  </si>
  <si>
    <t>貨4軽PP</t>
  </si>
  <si>
    <t>貨4軽PG</t>
  </si>
  <si>
    <t>貨4軽PQ</t>
  </si>
  <si>
    <t>貨4軽PH</t>
  </si>
  <si>
    <t>貨4軽PR</t>
  </si>
  <si>
    <t>貨4軽VF</t>
  </si>
  <si>
    <t>貨4軽VC</t>
  </si>
  <si>
    <t>貨4軽VL</t>
  </si>
  <si>
    <t>貨4軽VD</t>
  </si>
  <si>
    <t>貨4軽VM</t>
  </si>
  <si>
    <t>貨4軽VE</t>
  </si>
  <si>
    <t>貨4軽VN</t>
  </si>
  <si>
    <t>貨4軽VP</t>
  </si>
  <si>
    <t>貨4軽VG</t>
  </si>
  <si>
    <t>貨4軽VQ</t>
  </si>
  <si>
    <t>貨4軽VH</t>
  </si>
  <si>
    <t>貨4軽VR</t>
  </si>
  <si>
    <t>ABE</t>
  </si>
  <si>
    <t>ABF</t>
  </si>
  <si>
    <t>ABG</t>
  </si>
  <si>
    <t>ADE</t>
  </si>
  <si>
    <t>ADF</t>
  </si>
  <si>
    <t>ADB,ADC</t>
  </si>
  <si>
    <t>CBE</t>
  </si>
  <si>
    <t>DBE</t>
  </si>
  <si>
    <t>PA,PJ</t>
  </si>
  <si>
    <t>PB,PK</t>
  </si>
  <si>
    <t>PC,PL</t>
  </si>
  <si>
    <t>PD,PM</t>
  </si>
  <si>
    <t>PE,PN</t>
  </si>
  <si>
    <t>PF,PP</t>
  </si>
  <si>
    <t>PG,PQ</t>
  </si>
  <si>
    <t>PH,PR</t>
  </si>
  <si>
    <t>台キロ用</t>
  </si>
  <si>
    <t>平成18年度実績</t>
  </si>
  <si>
    <t>総合ポイント</t>
  </si>
  <si>
    <t>平成19年度実績</t>
  </si>
  <si>
    <t>平成20年度実績</t>
  </si>
  <si>
    <t>平成21年度実績</t>
  </si>
  <si>
    <t>平成22年度実績</t>
  </si>
  <si>
    <t>3.5t超のLPGを抽出（L2,3）</t>
  </si>
  <si>
    <t>燃料記号（LPGとガソリン区別）</t>
  </si>
  <si>
    <t>平成18年度</t>
  </si>
  <si>
    <t>平成19年度</t>
  </si>
  <si>
    <t>平成20年度</t>
  </si>
  <si>
    <t>平成21年度</t>
  </si>
  <si>
    <t>平成22年度</t>
  </si>
  <si>
    <t>自動車登録番号</t>
  </si>
  <si>
    <t>下４桁</t>
  </si>
  <si>
    <t>※
使用の本拠</t>
  </si>
  <si>
    <t>※
種別及び用途</t>
  </si>
  <si>
    <t>ＮＯｘ・PM同時低減装置装着</t>
  </si>
  <si>
    <t>PM低減装置装着年度</t>
  </si>
  <si>
    <t>アイドリングストップ装置</t>
  </si>
  <si>
    <t>燃費基準</t>
  </si>
  <si>
    <t>2011(平成23)年</t>
  </si>
  <si>
    <t>2010(平成22)年</t>
  </si>
  <si>
    <t>2009(平成21)年</t>
  </si>
  <si>
    <t>2008(平成20)年</t>
  </si>
  <si>
    <t>2007(平成19)年</t>
  </si>
  <si>
    <t>H17年度末表示距離（オドメータ）（km）</t>
  </si>
  <si>
    <t>Ｈ18年度</t>
  </si>
  <si>
    <t>Ｈ19年度</t>
  </si>
  <si>
    <t>Ｈ20年度</t>
  </si>
  <si>
    <t>Ｈ21年度</t>
  </si>
  <si>
    <t>Ｈ22年度</t>
  </si>
  <si>
    <t>貨3ガLC</t>
  </si>
  <si>
    <t>貨3ガTC</t>
  </si>
  <si>
    <t>貨3ガUC</t>
  </si>
  <si>
    <t>貨3ガXC</t>
  </si>
  <si>
    <t>貨3ガYC</t>
  </si>
  <si>
    <t>貨3ガZC</t>
  </si>
  <si>
    <t>貨4ガTD</t>
  </si>
  <si>
    <t>貨4ガUD</t>
  </si>
  <si>
    <t>貨4軽PA</t>
  </si>
  <si>
    <t>TC,XC</t>
  </si>
  <si>
    <t>GK,HQ</t>
  </si>
  <si>
    <t>TD,XD</t>
  </si>
  <si>
    <t>UD,ZD</t>
  </si>
  <si>
    <t>ADG,AKG</t>
  </si>
  <si>
    <t>BDG,BKG</t>
  </si>
  <si>
    <t>PDG,PKG</t>
  </si>
  <si>
    <t>H19.3.31メータ表示距離</t>
  </si>
  <si>
    <t>H20.3.31メータ表示距離</t>
  </si>
  <si>
    <t>H21.3.31メータ表示距離</t>
  </si>
  <si>
    <t>H22.3.31メータ表示距離</t>
  </si>
  <si>
    <t>H23.3.31メータ表示距離</t>
  </si>
  <si>
    <t>※レンタカー用</t>
  </si>
  <si>
    <t>換算燃料使用量(L)</t>
  </si>
  <si>
    <t>換算係数</t>
  </si>
  <si>
    <t xml:space="preserve">○　本ソフトは、制度の変更等がない限り平成２２年度の報告まで使用しますので、大切に保管しておいてください。
</t>
  </si>
  <si>
    <t>２．シートの説明</t>
  </si>
  <si>
    <t>様式1</t>
  </si>
  <si>
    <t>特定事業者の代表者の氏名を記入します</t>
  </si>
  <si>
    <t>様式2</t>
  </si>
  <si>
    <t>事業者の概要及び担当者の連絡先を記入します</t>
  </si>
  <si>
    <t>様式3</t>
  </si>
  <si>
    <t>事業場別の自動車の状況</t>
  </si>
  <si>
    <t>様式4</t>
  </si>
  <si>
    <t>様式5</t>
  </si>
  <si>
    <t>様式6</t>
  </si>
  <si>
    <t>様式7</t>
  </si>
  <si>
    <t>排出ガス抑制のための取組みを記入します</t>
  </si>
  <si>
    <t>様式8</t>
  </si>
  <si>
    <t>ポイント及びNOx・PMの排出量</t>
  </si>
  <si>
    <t>排出係数表</t>
  </si>
  <si>
    <t>NOx・PMの排出係数</t>
  </si>
  <si>
    <t>参考</t>
  </si>
  <si>
    <t>産業分類表</t>
  </si>
  <si>
    <t>ハ</t>
  </si>
  <si>
    <t>Ｌ</t>
  </si>
  <si>
    <t>産業分類表</t>
  </si>
  <si>
    <t>排出量</t>
  </si>
  <si>
    <t>燃料電池</t>
  </si>
  <si>
    <t>８－１．低公害化ポイント</t>
  </si>
  <si>
    <t>８－２．排出量ポイント</t>
  </si>
  <si>
    <t>９．排出量</t>
  </si>
  <si>
    <t>計画時</t>
  </si>
  <si>
    <t>目標（平成22年度）</t>
  </si>
  <si>
    <t>７．年間走行量</t>
  </si>
  <si>
    <t>LPG（最新規制3.5t超）</t>
  </si>
  <si>
    <t>ガソリン・LPG（超）（ULEV）</t>
  </si>
  <si>
    <t>ガソリン・LPG（良）（TLEV）</t>
  </si>
  <si>
    <t>ガソリン・LPG（優）（LEV）</t>
  </si>
  <si>
    <t>軽油（17年基準10%低減）</t>
  </si>
  <si>
    <t>軽油（17年基準（低PM））</t>
  </si>
  <si>
    <t>軽油（超）（ULEV）</t>
  </si>
  <si>
    <t>軽油（優）（LEV）</t>
  </si>
  <si>
    <t>軽油（良）（TLEV）</t>
  </si>
  <si>
    <t>軽油（17年基準75%低減）</t>
  </si>
  <si>
    <t>軽油（17年基準50%低減）</t>
  </si>
  <si>
    <t>12.軽油（17年基準50%低減）</t>
  </si>
  <si>
    <t>12.軽油（17年基準10%低減）</t>
  </si>
  <si>
    <t>12.軽油（17年基準(低PM)）</t>
  </si>
  <si>
    <t>否</t>
  </si>
  <si>
    <t>適</t>
  </si>
  <si>
    <t>乗0ガaaa</t>
  </si>
  <si>
    <t>貨1ガaae</t>
  </si>
  <si>
    <t>貨2ガaaf</t>
  </si>
  <si>
    <t>貨3ガaaf</t>
  </si>
  <si>
    <t>貨4ガaag</t>
  </si>
  <si>
    <t>乗0ガaba</t>
  </si>
  <si>
    <t>貨1ガabe</t>
  </si>
  <si>
    <t>貨2ガabf</t>
  </si>
  <si>
    <t>貨3ガabf</t>
  </si>
  <si>
    <t>貨4ガabg</t>
  </si>
  <si>
    <t>乗0軽acb</t>
  </si>
  <si>
    <t>乗0軽acc</t>
  </si>
  <si>
    <t>貨1軽ace</t>
  </si>
  <si>
    <t>貨2軽acf</t>
  </si>
  <si>
    <t>貨3軽acf</t>
  </si>
  <si>
    <t>貨4軽acg</t>
  </si>
  <si>
    <t>乗0軽adb</t>
  </si>
  <si>
    <t>乗0軽adc</t>
  </si>
  <si>
    <t>貨1軽ade</t>
  </si>
  <si>
    <t>貨2軽adf</t>
  </si>
  <si>
    <t>貨3軽adf</t>
  </si>
  <si>
    <t>貨4軽adg</t>
  </si>
  <si>
    <t>乗0軽ajb</t>
  </si>
  <si>
    <t>乗0軽ajc</t>
  </si>
  <si>
    <t>貨1軽aje</t>
  </si>
  <si>
    <t>貨2軽ajf</t>
  </si>
  <si>
    <t>貨3軽ajf</t>
  </si>
  <si>
    <t>貨4軽ajg</t>
  </si>
  <si>
    <t>乗0軽akb</t>
  </si>
  <si>
    <t>乗0軽akc</t>
  </si>
  <si>
    <t>貨1軽ake</t>
  </si>
  <si>
    <t>貨2軽akf</t>
  </si>
  <si>
    <t>貨3軽akf</t>
  </si>
  <si>
    <t>貨4軽akg</t>
  </si>
  <si>
    <t>乗0Caea</t>
  </si>
  <si>
    <t>貨1Caee</t>
  </si>
  <si>
    <t>貨2Caef</t>
  </si>
  <si>
    <t>貨3Caef</t>
  </si>
  <si>
    <t>貨4Caeg</t>
  </si>
  <si>
    <t>乗0Cafa</t>
  </si>
  <si>
    <t>貨1Cafe</t>
  </si>
  <si>
    <t>貨2Caff</t>
  </si>
  <si>
    <t>貨3Caff</t>
  </si>
  <si>
    <t>貨4Cafg</t>
  </si>
  <si>
    <t>貨4軽bcg</t>
  </si>
  <si>
    <t>貨4軽bdg</t>
  </si>
  <si>
    <t>貨4軽bjg</t>
  </si>
  <si>
    <t>貨4軽bkg</t>
  </si>
  <si>
    <t>貨4軽ncg</t>
  </si>
  <si>
    <t>貨4軽ndg</t>
  </si>
  <si>
    <t>貨4軽njg</t>
  </si>
  <si>
    <t>貨4軽nkg</t>
  </si>
  <si>
    <t>貨4軽pcg</t>
  </si>
  <si>
    <t>貨4軽pdg</t>
  </si>
  <si>
    <t>貨4軽pjg</t>
  </si>
  <si>
    <t>貨4軽pkg</t>
  </si>
  <si>
    <t>乗0ガcaa</t>
  </si>
  <si>
    <t>貨1ガcae</t>
  </si>
  <si>
    <t>貨2ガcaf</t>
  </si>
  <si>
    <t>貨3ガcaf</t>
  </si>
  <si>
    <t>貨4ガcag</t>
  </si>
  <si>
    <t>乗0ガcba</t>
  </si>
  <si>
    <t>貨1ガcbe</t>
  </si>
  <si>
    <t>貨2ガcbf</t>
  </si>
  <si>
    <t>貨3ガcbf</t>
  </si>
  <si>
    <t>貨4ガcbg</t>
  </si>
  <si>
    <t>乗0軽ccb</t>
  </si>
  <si>
    <t>乗0軽ccc</t>
  </si>
  <si>
    <t>貨1軽cce</t>
  </si>
  <si>
    <t>貨2軽ccf</t>
  </si>
  <si>
    <t>貨3軽ccf</t>
  </si>
  <si>
    <t>貨4軽ccg</t>
  </si>
  <si>
    <t>乗0軽cdb</t>
  </si>
  <si>
    <t>乗0軽cdc</t>
  </si>
  <si>
    <t>貨1軽cde</t>
  </si>
  <si>
    <t>貨2軽cdf</t>
  </si>
  <si>
    <t>貨3軽cdf</t>
  </si>
  <si>
    <t>貨4軽cdg</t>
  </si>
  <si>
    <t>乗0軽cjb</t>
  </si>
  <si>
    <t>乗0軽cjc</t>
  </si>
  <si>
    <t>貨1軽cje</t>
  </si>
  <si>
    <t>貨2軽cjf</t>
  </si>
  <si>
    <t>貨3軽cjf</t>
  </si>
  <si>
    <t>貨4軽cjg</t>
  </si>
  <si>
    <t>乗0軽ckb</t>
  </si>
  <si>
    <t>乗0軽ckc</t>
  </si>
  <si>
    <t>貨1軽cke</t>
  </si>
  <si>
    <t>貨2軽ckf</t>
  </si>
  <si>
    <t>貨3軽ckf</t>
  </si>
  <si>
    <t>貨4軽ckg</t>
  </si>
  <si>
    <t>乗0Ccea</t>
  </si>
  <si>
    <t>貨1Ccee</t>
  </si>
  <si>
    <t>貨2Ccef</t>
  </si>
  <si>
    <t>貨3Ccef</t>
  </si>
  <si>
    <t>貨4Cceg</t>
  </si>
  <si>
    <t>乗0Ccfa</t>
  </si>
  <si>
    <t>貨1Ccfe</t>
  </si>
  <si>
    <t>貨2Ccff</t>
  </si>
  <si>
    <t>貨3Ccff</t>
  </si>
  <si>
    <t>貨4Ccfg</t>
  </si>
  <si>
    <t>乗0ガdaa</t>
  </si>
  <si>
    <t>貨1ガdae</t>
  </si>
  <si>
    <t>貨2ガdaf</t>
  </si>
  <si>
    <t>貨3ガdaf</t>
  </si>
  <si>
    <t>貨4ガdag</t>
  </si>
  <si>
    <t>乗0ガdba</t>
  </si>
  <si>
    <t>貨1ガdbe</t>
  </si>
  <si>
    <t>貨2ガdbf</t>
  </si>
  <si>
    <t>貨3ガdbf</t>
  </si>
  <si>
    <t>貨4ガdbg</t>
  </si>
  <si>
    <t>乗0軽dcb</t>
  </si>
  <si>
    <t>乗0軽dcc</t>
  </si>
  <si>
    <t>貨1軽dce</t>
  </si>
  <si>
    <t>貨2軽dcf</t>
  </si>
  <si>
    <t>貨3軽dcf</t>
  </si>
  <si>
    <t>貨4軽dcg</t>
  </si>
  <si>
    <t>乗0軽ddb</t>
  </si>
  <si>
    <t>乗0軽ddc</t>
  </si>
  <si>
    <t>貨1軽dde</t>
  </si>
  <si>
    <t>貨2軽ddf</t>
  </si>
  <si>
    <t>貨3軽ddf</t>
  </si>
  <si>
    <t>貨4軽ddg</t>
  </si>
  <si>
    <t>乗0軽djb</t>
  </si>
  <si>
    <t>乗0軽djc</t>
  </si>
  <si>
    <t>貨1軽dje</t>
  </si>
  <si>
    <t>貨2軽djf</t>
  </si>
  <si>
    <t>貨3軽djf</t>
  </si>
  <si>
    <t>貨4軽djg</t>
  </si>
  <si>
    <t>乗0軽dkb</t>
  </si>
  <si>
    <t>乗0軽dkc</t>
  </si>
  <si>
    <t>貨1軽dke</t>
  </si>
  <si>
    <t>貨2軽dkf</t>
  </si>
  <si>
    <t>貨3軽dkf</t>
  </si>
  <si>
    <t>貨4軽dkg</t>
  </si>
  <si>
    <t>乗0Cdea</t>
  </si>
  <si>
    <t>貨1Cdee</t>
  </si>
  <si>
    <t>貨2Cdef</t>
  </si>
  <si>
    <t>貨3Cdef</t>
  </si>
  <si>
    <t>貨4Cdeg</t>
  </si>
  <si>
    <t>乗0Cdfa</t>
  </si>
  <si>
    <t>貨1Cdfe</t>
  </si>
  <si>
    <t>貨2Cdff</t>
  </si>
  <si>
    <t>貨3Cdff</t>
  </si>
  <si>
    <t>貨4Cdfg</t>
  </si>
  <si>
    <t>ABA</t>
  </si>
  <si>
    <t>CBA</t>
  </si>
  <si>
    <t>DBA</t>
  </si>
  <si>
    <t>その他（１）</t>
  </si>
  <si>
    <t>その他（２）</t>
  </si>
  <si>
    <t>３．対象自動車減少届・自動車使用管理計画書(実績報告書)変更届及びソフトマニュアルダウンロード先</t>
  </si>
  <si>
    <t>４．問い合わせ先</t>
  </si>
  <si>
    <t>平成　　年　　月　　日</t>
  </si>
  <si>
    <t>１．特定事業者の概要</t>
  </si>
  <si>
    <t>特定事業者となった日</t>
  </si>
  <si>
    <t>台数区分</t>
  </si>
  <si>
    <t>業種名</t>
  </si>
  <si>
    <t>業種コード</t>
  </si>
  <si>
    <t>事業の概要</t>
  </si>
  <si>
    <t>担当者役職･氏名及び連絡先</t>
  </si>
  <si>
    <t>資本金（百万円）</t>
  </si>
  <si>
    <t>使用する特定自動車の台数（台）</t>
  </si>
  <si>
    <t>自動車使用管理実績報告書作成日</t>
  </si>
  <si>
    <t>自動車登録番号</t>
  </si>
  <si>
    <t>使用の本拠</t>
  </si>
  <si>
    <t>種別及び用途</t>
  </si>
  <si>
    <t>自営</t>
  </si>
  <si>
    <t>小計</t>
  </si>
  <si>
    <t>５．参考</t>
  </si>
  <si>
    <t>ハイブリッド(ガソリン)</t>
  </si>
  <si>
    <t>メタノール</t>
  </si>
  <si>
    <t>貨1</t>
  </si>
  <si>
    <t>貨2</t>
  </si>
  <si>
    <t>貨3</t>
  </si>
  <si>
    <t>バ</t>
  </si>
  <si>
    <t>Ｌ</t>
  </si>
  <si>
    <t>ガソリン・ＬＰＧ</t>
  </si>
  <si>
    <t>ガソリン・LPG（その他のLEV-7）</t>
  </si>
  <si>
    <t>総計</t>
  </si>
  <si>
    <t>軽油（ULEV）</t>
  </si>
  <si>
    <t>軽油（LEV）</t>
  </si>
  <si>
    <t>軽油（TLEV）</t>
  </si>
  <si>
    <t>軽油（その他のLEV-7）</t>
  </si>
  <si>
    <t>％</t>
  </si>
  <si>
    <t>％</t>
  </si>
  <si>
    <t>ハイブリッド(ガソリン)</t>
  </si>
  <si>
    <t>メタノール</t>
  </si>
  <si>
    <t>ガソリン・ＬＰＧ</t>
  </si>
  <si>
    <t>ガソリン・LPG（17年基準50%低減）</t>
  </si>
  <si>
    <t>ガソリン・LPG（17年基準75%低減）</t>
  </si>
  <si>
    <t>軽油（17年基準50%低減）</t>
  </si>
  <si>
    <t>軽油（17年基準75%低減）</t>
  </si>
  <si>
    <t>うちPM低減装置装着台数</t>
  </si>
  <si>
    <r>
      <t>うちN</t>
    </r>
    <r>
      <rPr>
        <sz val="11"/>
        <rFont val="ＭＳ Ｐゴシック"/>
        <family val="3"/>
      </rPr>
      <t>Ox・PM低減</t>
    </r>
    <r>
      <rPr>
        <sz val="11"/>
        <rFont val="ＭＳ Ｐゴシック"/>
        <family val="3"/>
      </rPr>
      <t>装着台数</t>
    </r>
  </si>
  <si>
    <t>６－１．排出ガス抑制のための取組み（共通）</t>
  </si>
  <si>
    <t>様式7-1</t>
  </si>
  <si>
    <t>（対象）全ての事業者の方が対象となります</t>
  </si>
  <si>
    <t>全般</t>
  </si>
  <si>
    <t>ISO14001の取得</t>
  </si>
  <si>
    <t>環境報告書の作成</t>
  </si>
  <si>
    <t>自動車の利用に関する取組み</t>
  </si>
  <si>
    <t>エコドライブの実践</t>
  </si>
  <si>
    <t>燃費の管理</t>
  </si>
  <si>
    <t>車両の適正な管理</t>
  </si>
  <si>
    <t>自動車利用の見直し</t>
  </si>
  <si>
    <t>マイカー通勤の自粛</t>
  </si>
  <si>
    <t>公共交通機関の利用の促進</t>
  </si>
  <si>
    <t>低公害車等の計画的な購入</t>
  </si>
  <si>
    <t>自動車代替、排出ガス低減装置装着状況</t>
  </si>
  <si>
    <t>低公害車の導入状況</t>
  </si>
  <si>
    <t>低公害車導入率</t>
  </si>
  <si>
    <t>６－２．排出ガス抑制のための取組み</t>
  </si>
  <si>
    <t>様式7-2</t>
  </si>
  <si>
    <t>走行量を削減するための具体的な取組みについて記載してください。
荷主としての取組みは、委託している物流会社と連携して行う取組みを記載してください。</t>
  </si>
  <si>
    <t>荷主としての取組み</t>
  </si>
  <si>
    <t>モーダルシフトの推進</t>
  </si>
  <si>
    <t>共同輸配送の推進</t>
  </si>
  <si>
    <t>３ＰＬの推進</t>
  </si>
  <si>
    <t>物流部門の燃費の管理</t>
  </si>
  <si>
    <t>発注者としての取組み</t>
  </si>
  <si>
    <t>ジャストインタイムの改善</t>
  </si>
  <si>
    <t>配送における取組み</t>
  </si>
  <si>
    <t>配送以外の取組み</t>
  </si>
  <si>
    <t>その他の取組み</t>
  </si>
  <si>
    <t>計画書記載</t>
  </si>
  <si>
    <t>日本標準産業分類中分類（平成14年改訂版）</t>
  </si>
  <si>
    <t xml:space="preserve">1 農業                                            </t>
  </si>
  <si>
    <t>番号</t>
  </si>
  <si>
    <t xml:space="preserve">2 林業                                            </t>
  </si>
  <si>
    <t xml:space="preserve">農業                                            </t>
  </si>
  <si>
    <t xml:space="preserve">繊維・衣服等卸売業                              </t>
  </si>
  <si>
    <t xml:space="preserve">3 漁業                                            </t>
  </si>
  <si>
    <t xml:space="preserve">林業                                            </t>
  </si>
  <si>
    <t xml:space="preserve">飲食料品卸売業                                  </t>
  </si>
  <si>
    <t xml:space="preserve">4 水産養殖業                                      </t>
  </si>
  <si>
    <t xml:space="preserve">漁業                                            </t>
  </si>
  <si>
    <t xml:space="preserve">5 鉱業                                            </t>
  </si>
  <si>
    <t xml:space="preserve">水産養殖業                                      </t>
  </si>
  <si>
    <t xml:space="preserve">機械器具卸売業                                  </t>
  </si>
  <si>
    <t xml:space="preserve">6 総合工事業                                      </t>
  </si>
  <si>
    <t xml:space="preserve">鉱業                                            </t>
  </si>
  <si>
    <t xml:space="preserve">その他の卸売業                                  </t>
  </si>
  <si>
    <t xml:space="preserve">7 職別工事業(設備工事業を除く)   </t>
  </si>
  <si>
    <t xml:space="preserve">総合工事業                                      </t>
  </si>
  <si>
    <t xml:space="preserve">各種商品小売業                                  </t>
  </si>
  <si>
    <t xml:space="preserve">8 設備工事業                                      </t>
  </si>
  <si>
    <t xml:space="preserve">織物・衣服・身の回り品小売業                    </t>
  </si>
  <si>
    <t xml:space="preserve">9 食料品製造業                                    </t>
  </si>
  <si>
    <t xml:space="preserve">設備工事業                                      </t>
  </si>
  <si>
    <t xml:space="preserve">飲食料品小売業                                  </t>
  </si>
  <si>
    <t xml:space="preserve">10 飲料・たばこ・飼料製造業                        </t>
  </si>
  <si>
    <t xml:space="preserve">食料品製造業                                    </t>
  </si>
  <si>
    <t xml:space="preserve">自動車・自転車小売業                            </t>
  </si>
  <si>
    <t>11 繊維工業（衣服，その他の繊維製品を除く）</t>
  </si>
  <si>
    <t xml:space="preserve">飲料・たばこ・飼料製造業       </t>
  </si>
  <si>
    <t xml:space="preserve">家具・じゅう器・機械器具小売業                  </t>
  </si>
  <si>
    <t>堺市堺区</t>
  </si>
  <si>
    <t>12 衣服・その他の繊維製品製造業</t>
  </si>
  <si>
    <t xml:space="preserve">その他の小売業                                  </t>
  </si>
  <si>
    <t>堺市中区</t>
  </si>
  <si>
    <t xml:space="preserve">13 木材・木製品製造業（家具を除く）    </t>
  </si>
  <si>
    <t xml:space="preserve">銀行業                                          </t>
  </si>
  <si>
    <t>堺市東区</t>
  </si>
  <si>
    <t xml:space="preserve">14 家具・装備品製造業                              </t>
  </si>
  <si>
    <t xml:space="preserve">協同組織金融業                                  </t>
  </si>
  <si>
    <t>堺市西区</t>
  </si>
  <si>
    <t xml:space="preserve">15 パルプ・紙・紙加工品製造業         </t>
  </si>
  <si>
    <t xml:space="preserve">家具・装備品製造業                              </t>
  </si>
  <si>
    <t>堺市南区</t>
  </si>
  <si>
    <t xml:space="preserve">16 印刷・同関連業                                  </t>
  </si>
  <si>
    <t xml:space="preserve">貸金業，投資業等非預金信用機関                  </t>
  </si>
  <si>
    <t>堺市北区</t>
  </si>
  <si>
    <t xml:space="preserve">17 化学工業                                        </t>
  </si>
  <si>
    <t xml:space="preserve">印刷・同関連業                                  </t>
  </si>
  <si>
    <t xml:space="preserve">証券業，商品先物取引業                          </t>
  </si>
  <si>
    <t>堺市美原区</t>
  </si>
  <si>
    <t xml:space="preserve">18 石油製品・石炭製品製造業    </t>
  </si>
  <si>
    <t xml:space="preserve">化学工業                                        </t>
  </si>
  <si>
    <t xml:space="preserve">補助的金融業， 金融附帯業                       </t>
  </si>
  <si>
    <t>19 プラスチック製品製造業（別掲を除く）</t>
  </si>
  <si>
    <t xml:space="preserve">20 ゴム製品製造業                                  </t>
  </si>
  <si>
    <t xml:space="preserve">不動産取引業                                    </t>
  </si>
  <si>
    <t>21 なめし革・同製品・毛皮製造業</t>
  </si>
  <si>
    <t xml:space="preserve">ゴム製品製造業                                  </t>
  </si>
  <si>
    <t xml:space="preserve">不動産賃貸業・管理業                            </t>
  </si>
  <si>
    <t xml:space="preserve">22 窯業・土石製品製造業                            </t>
  </si>
  <si>
    <t xml:space="preserve">一般飲食店                                      </t>
  </si>
  <si>
    <t xml:space="preserve">23 鉄鋼業                                          </t>
  </si>
  <si>
    <t xml:space="preserve">窯業・土石製品製造業                      </t>
  </si>
  <si>
    <t>DPF
ｶﾃｺﾞﾘｰ</t>
  </si>
  <si>
    <t>DPF
補正係数</t>
  </si>
  <si>
    <t>同時
ｶﾃｺﾞﾘｰ</t>
  </si>
  <si>
    <t>同時係数
NOｘ</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</si>
</sst>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quot;年&quot;m&quot;月&quot;;@"/>
    <numFmt numFmtId="178" formatCode="[$-411]ggge&quot;年&quot;m&quot;月&quot;d&quot;日&quot;;@"/>
    <numFmt numFmtId="179" formatCode="[$-411]ggge&quot;年&quot;m&quot;月&quot;"/>
    <numFmt numFmtId="180" formatCode="0.0_ "/>
    <numFmt numFmtId="181" formatCode="0_ "/>
    <numFmt numFmtId="182" formatCode="[&lt;&gt;0]General"/>
    <numFmt numFmtId="183" formatCode="0&quot;台&quot;"/>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quot;ポイント&quot;"/>
    <numFmt numFmtId="190" formatCode="0.0&quot;ポイント&quot;"/>
    <numFmt numFmtId="191" formatCode="0.0_);[Red]\(0.0\)"/>
    <numFmt numFmtId="192" formatCode="[&lt;&gt;0]0.0;General"/>
    <numFmt numFmtId="193" formatCode="0&quot;人&quot;"/>
    <numFmt numFmtId="194" formatCode="General&quot;百万円&quot;"/>
    <numFmt numFmtId="195" formatCode="0.000"/>
    <numFmt numFmtId="196" formatCode="[&lt;&gt;0]General&quot;km&quot;;General"/>
    <numFmt numFmtId="197" formatCode="0&quot;換算km&quot;"/>
    <numFmt numFmtId="198" formatCode="0&quot;km&quot;"/>
    <numFmt numFmtId="199" formatCode="0&quot;kg&quot;"/>
    <numFmt numFmtId="200" formatCode="0&quot;台km&quot;"/>
    <numFmt numFmtId="201" formatCode="#,##0_ "/>
    <numFmt numFmtId="202" formatCode="#,##0&quot;換算km&quot;"/>
    <numFmt numFmtId="203" formatCode="#,##0&quot;km&quot;"/>
    <numFmt numFmtId="204" formatCode="#,##0&quot;kg&quot;"/>
    <numFmt numFmtId="205" formatCode="#,##0_);[Red]\(#,##0\)"/>
    <numFmt numFmtId="206" formatCode="[&lt;&gt;0]#,##0_);[Red]\(#,##0\)"/>
    <numFmt numFmtId="207" formatCode="[&lt;&gt;0]#,##0_);General"/>
    <numFmt numFmtId="208" formatCode="[&lt;&gt;0]#,##0;General"/>
    <numFmt numFmtId="209" formatCode="0_);[Red]\(0\)"/>
    <numFmt numFmtId="210" formatCode="#,##0.0_ "/>
    <numFmt numFmtId="211" formatCode="&quot;１．特定事業者の概要&quot;General"/>
    <numFmt numFmtId="212" formatCode="&quot;１．特定事業者の概要（&quot;General&quot;）&quot;"/>
    <numFmt numFmtId="213" formatCode="&quot;１．特定事業者の概要（&quot;0&quot;）&quot;"/>
    <numFmt numFmtId="214" formatCode="0.0000_ "/>
    <numFmt numFmtId="215" formatCode="0.000_ "/>
    <numFmt numFmtId="216" formatCode="0;[Red]0"/>
    <numFmt numFmtId="217" formatCode="0.000000_ "/>
    <numFmt numFmtId="218" formatCode="0.00000_ "/>
    <numFmt numFmtId="219" formatCode="0.0000000_ "/>
    <numFmt numFmtId="220" formatCode="0.0&quot;kg&quot;"/>
    <numFmt numFmtId="221" formatCode="0.0&quot;%&quot;"/>
    <numFmt numFmtId="222" formatCode="0.00_);[Red]\(0.00\)"/>
    <numFmt numFmtId="223" formatCode="0.000;[Red]0.000"/>
    <numFmt numFmtId="224" formatCode="[&lt;=999]000;[&lt;=9999]000\-00;000\-0000"/>
    <numFmt numFmtId="225" formatCode="#,###&quot;台&quot;"/>
    <numFmt numFmtId="226" formatCode="#,##0&quot;人&quot;"/>
    <numFmt numFmtId="227" formatCode="#,###&quot;百万円&quot;"/>
    <numFmt numFmtId="228" formatCode="[&lt;=99999999]####\-####;\(00\)\ ####\-####"/>
    <numFmt numFmtId="229" formatCode="0,000&quot;人&quot;"/>
    <numFmt numFmtId="230" formatCode="0.0%"/>
  </numFmts>
  <fonts count="34">
    <font>
      <sz val="11"/>
      <name val="ＭＳ Ｐゴシック"/>
      <family val="3"/>
    </font>
    <font>
      <sz val="6"/>
      <name val="ＭＳ Ｐゴシック"/>
      <family val="3"/>
    </font>
    <font>
      <sz val="10"/>
      <name val="ＭＳ Ｐゴシック"/>
      <family val="3"/>
    </font>
    <font>
      <sz val="8"/>
      <name val="ＭＳ Ｐゴシック"/>
      <family val="3"/>
    </font>
    <font>
      <sz val="16"/>
      <name val="ＭＳ Ｐゴシック"/>
      <family val="3"/>
    </font>
    <font>
      <sz val="14"/>
      <name val="ＭＳ Ｐゴシック"/>
      <family val="3"/>
    </font>
    <font>
      <sz val="2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明朝"/>
      <family val="1"/>
    </font>
    <font>
      <sz val="7"/>
      <name val="ＭＳ Ｐゴシック"/>
      <family val="3"/>
    </font>
    <font>
      <b/>
      <sz val="11"/>
      <name val="ＭＳ Ｐゴシック"/>
      <family val="3"/>
    </font>
    <font>
      <sz val="8"/>
      <color indexed="10"/>
      <name val="ＭＳ Ｐゴシック"/>
      <family val="3"/>
    </font>
    <font>
      <b/>
      <sz val="11"/>
      <color indexed="10"/>
      <name val="ＭＳ Ｐゴシック"/>
      <family val="3"/>
    </font>
    <font>
      <sz val="11"/>
      <color indexed="10"/>
      <name val="ＭＳ Ｐゴシック"/>
      <family val="3"/>
    </font>
    <font>
      <b/>
      <sz val="12"/>
      <color indexed="10"/>
      <name val="ＭＳ Ｐゴシック"/>
      <family val="3"/>
    </font>
    <font>
      <sz val="10.5"/>
      <name val="ＭＳ ゴシック"/>
      <family val="3"/>
    </font>
    <font>
      <sz val="14"/>
      <name val="ＭＳ ゴシック"/>
      <family val="3"/>
    </font>
    <font>
      <sz val="20"/>
      <name val="ＭＳ ゴシック"/>
      <family val="3"/>
    </font>
    <font>
      <sz val="14"/>
      <color indexed="8"/>
      <name val="ＭＳ ゴシック"/>
      <family val="3"/>
    </font>
    <font>
      <sz val="10"/>
      <color indexed="10"/>
      <name val="ＭＳ Ｐゴシック"/>
      <family val="3"/>
    </font>
    <font>
      <sz val="7"/>
      <color indexed="10"/>
      <name val="ＭＳ Ｐゴシック"/>
      <family val="3"/>
    </font>
    <font>
      <b/>
      <sz val="14"/>
      <name val="ＭＳ Ｐゴシック"/>
      <family val="3"/>
    </font>
    <font>
      <sz val="11"/>
      <name val="ＭＳ ゴシック"/>
      <family val="3"/>
    </font>
    <font>
      <u val="single"/>
      <sz val="11"/>
      <name val="ＭＳ ゴシック"/>
      <family val="3"/>
    </font>
    <font>
      <b/>
      <sz val="9"/>
      <name val="ＭＳ Ｐゴシック"/>
      <family val="3"/>
    </font>
    <font>
      <b/>
      <sz val="9"/>
      <color indexed="10"/>
      <name val="ＭＳ Ｐゴシック"/>
      <family val="3"/>
    </font>
    <font>
      <b/>
      <sz val="10"/>
      <color indexed="10"/>
      <name val="ＭＳ Ｐゴシック"/>
      <family val="3"/>
    </font>
    <font>
      <sz val="9"/>
      <name val="MS UI Gothic"/>
      <family val="3"/>
    </font>
    <font>
      <sz val="18"/>
      <name val="ＭＳ ゴシック"/>
      <family val="3"/>
    </font>
    <font>
      <sz val="18"/>
      <name val="ＭＳ Ｐゴシック"/>
      <family val="3"/>
    </font>
    <font>
      <b/>
      <sz val="8"/>
      <name val="ＭＳ Ｐゴシック"/>
      <family val="2"/>
    </font>
  </fonts>
  <fills count="10">
    <fill>
      <patternFill/>
    </fill>
    <fill>
      <patternFill patternType="gray125"/>
    </fill>
    <fill>
      <patternFill patternType="solid">
        <fgColor indexed="41"/>
        <bgColor indexed="64"/>
      </patternFill>
    </fill>
    <fill>
      <patternFill patternType="solid">
        <fgColor indexed="65"/>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2"/>
        <bgColor indexed="64"/>
      </patternFill>
    </fill>
  </fills>
  <borders count="127">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dotted"/>
      <right style="thin"/>
      <top style="dotted"/>
      <bottom style="thin"/>
    </border>
    <border>
      <left style="thin"/>
      <right style="dotted"/>
      <top style="dotted"/>
      <bottom style="thin"/>
    </border>
    <border>
      <left style="thin"/>
      <right>
        <color indexed="63"/>
      </right>
      <top style="thin"/>
      <bottom style="thin"/>
    </border>
    <border>
      <left>
        <color indexed="63"/>
      </left>
      <right>
        <color indexed="63"/>
      </right>
      <top style="thin"/>
      <bottom style="thin"/>
    </border>
    <border>
      <left style="dotted"/>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style="medium"/>
      <right style="thin"/>
      <top style="dashed"/>
      <bottom>
        <color indexed="63"/>
      </bottom>
    </border>
    <border>
      <left style="thin"/>
      <right style="medium"/>
      <top style="dashed"/>
      <bottom>
        <color indexed="63"/>
      </bottom>
    </border>
    <border>
      <left>
        <color indexed="63"/>
      </left>
      <right style="thin"/>
      <top style="dashed"/>
      <bottom style="thin"/>
    </border>
    <border>
      <left style="thin"/>
      <right style="thin"/>
      <top style="dashed"/>
      <bottom style="thin"/>
    </border>
    <border>
      <left style="thin"/>
      <right style="thin"/>
      <top>
        <color indexed="63"/>
      </top>
      <bottom style="thin"/>
    </border>
    <border>
      <left style="thin"/>
      <right style="medium"/>
      <top>
        <color indexed="63"/>
      </top>
      <bottom style="thin"/>
    </border>
    <border>
      <left style="medium"/>
      <right style="thin"/>
      <top>
        <color indexed="63"/>
      </top>
      <bottom style="dashed"/>
    </border>
    <border>
      <left style="medium"/>
      <right style="thin"/>
      <top style="thin"/>
      <bottom style="dashed"/>
    </border>
    <border>
      <left style="thin"/>
      <right style="medium"/>
      <top style="thin"/>
      <bottom>
        <color indexed="63"/>
      </bottom>
    </border>
    <border>
      <left>
        <color indexed="63"/>
      </left>
      <right style="thin"/>
      <top style="dashed"/>
      <bottom>
        <color indexed="63"/>
      </bottom>
    </border>
    <border>
      <left style="thin"/>
      <right style="thin"/>
      <top style="dashed"/>
      <bottom>
        <color indexed="63"/>
      </bottom>
    </border>
    <border>
      <left style="thin"/>
      <right style="thin"/>
      <top style="thin"/>
      <bottom style="dashed"/>
    </border>
    <border>
      <left style="thin"/>
      <right style="medium"/>
      <top style="thin"/>
      <bottom style="dashed"/>
    </border>
    <border>
      <left>
        <color indexed="63"/>
      </left>
      <right style="thin"/>
      <top style="dashed"/>
      <bottom style="medium"/>
    </border>
    <border>
      <left style="thin"/>
      <right style="thin"/>
      <top style="dashed"/>
      <bottom style="medium"/>
    </border>
    <border>
      <left style="thin"/>
      <right style="thin"/>
      <top>
        <color indexed="63"/>
      </top>
      <bottom style="medium"/>
    </border>
    <border>
      <left style="thin"/>
      <right style="medium"/>
      <top style="dashed"/>
      <bottom style="medium"/>
    </border>
    <border>
      <left>
        <color indexed="63"/>
      </left>
      <right style="thin"/>
      <top style="thin"/>
      <bottom style="dashed"/>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diagonalUp="1">
      <left style="thin"/>
      <right style="thin"/>
      <top style="thin"/>
      <bottom style="thin"/>
      <diagonal style="thin"/>
    </border>
    <border>
      <left style="thin"/>
      <right style="dotted"/>
      <top style="thin"/>
      <bottom style="thin"/>
    </border>
    <border>
      <left style="medium"/>
      <right style="thin"/>
      <top>
        <color indexed="63"/>
      </top>
      <bottom style="medium"/>
    </border>
    <border>
      <left>
        <color indexed="63"/>
      </left>
      <right>
        <color indexed="63"/>
      </right>
      <top style="dashed"/>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medium"/>
      <right style="medium"/>
      <top style="thin"/>
      <bottom style="thin"/>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style="thin"/>
      <bottom style="double"/>
    </border>
    <border>
      <left style="medium"/>
      <right style="medium"/>
      <top style="medium"/>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style="medium"/>
      <bottom style="medium"/>
    </border>
    <border>
      <left style="thin"/>
      <right style="thin"/>
      <top style="medium"/>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color indexed="63"/>
      </bottom>
    </border>
    <border>
      <left>
        <color indexed="63"/>
      </left>
      <right style="thick"/>
      <top style="thick"/>
      <bottom style="thick"/>
    </border>
    <border>
      <left>
        <color indexed="63"/>
      </left>
      <right style="medium"/>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style="thin"/>
      <top style="double"/>
      <bottom style="thin"/>
    </border>
    <border>
      <left style="thin"/>
      <right style="medium"/>
      <top style="double"/>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style="thin"/>
      <right>
        <color indexed="63"/>
      </right>
      <top style="thin"/>
      <bottom style="thick"/>
    </border>
    <border>
      <left>
        <color indexed="63"/>
      </left>
      <right>
        <color indexed="63"/>
      </right>
      <top style="thin"/>
      <bottom style="thick"/>
    </border>
    <border>
      <left style="thin"/>
      <right>
        <color indexed="63"/>
      </right>
      <top style="thick"/>
      <bottom style="thin"/>
    </border>
    <border>
      <left>
        <color indexed="63"/>
      </left>
      <right>
        <color indexed="63"/>
      </right>
      <top style="thick"/>
      <bottom style="thin"/>
    </border>
    <border>
      <left style="thin"/>
      <right>
        <color indexed="63"/>
      </right>
      <top style="double"/>
      <bottom style="medium"/>
    </border>
    <border>
      <left>
        <color indexed="63"/>
      </left>
      <right>
        <color indexed="63"/>
      </right>
      <top style="double"/>
      <bottom style="medium"/>
    </border>
    <border>
      <left>
        <color indexed="63"/>
      </left>
      <right style="thick"/>
      <top style="double"/>
      <bottom style="medium"/>
    </border>
    <border>
      <left style="thin"/>
      <right>
        <color indexed="63"/>
      </right>
      <top>
        <color indexed="63"/>
      </top>
      <bottom style="medium"/>
    </border>
    <border>
      <left style="medium"/>
      <right style="medium"/>
      <top style="medium"/>
      <bottom style="double"/>
    </border>
    <border>
      <left style="medium"/>
      <right style="medium"/>
      <top style="thin"/>
      <bottom>
        <color indexed="63"/>
      </bottom>
    </border>
    <border>
      <left style="medium"/>
      <right style="medium"/>
      <top style="thin"/>
      <bottom style="medium"/>
    </border>
    <border>
      <left style="dotted"/>
      <right style="thin"/>
      <top style="thin"/>
      <bottom style="dotted"/>
    </border>
    <border>
      <left style="thin"/>
      <right style="dotted"/>
      <top style="thin"/>
      <bottom style="dotted"/>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medium"/>
      <right>
        <color indexed="63"/>
      </right>
      <top style="thin"/>
      <bottom style="medium"/>
    </border>
    <border>
      <left style="thin"/>
      <right style="thin"/>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style="thin"/>
      <right style="medium"/>
      <top>
        <color indexed="63"/>
      </top>
      <bottom style="double"/>
    </border>
    <border>
      <left style="medium"/>
      <right>
        <color indexed="63"/>
      </right>
      <top>
        <color indexed="63"/>
      </top>
      <bottom style="thin"/>
    </border>
    <border>
      <left style="medium"/>
      <right>
        <color indexed="63"/>
      </right>
      <top style="double"/>
      <bottom style="medium"/>
    </border>
    <border>
      <left>
        <color indexed="63"/>
      </left>
      <right style="thin"/>
      <top style="double"/>
      <bottom style="medium"/>
    </border>
    <border>
      <left style="thick"/>
      <right>
        <color indexed="63"/>
      </right>
      <top style="thick"/>
      <bottom style="thick"/>
    </border>
    <border>
      <left>
        <color indexed="63"/>
      </left>
      <right>
        <color indexed="63"/>
      </right>
      <top style="thick"/>
      <bottom style="thick"/>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9" fillId="0" borderId="0" applyNumberFormat="0" applyFill="0" applyBorder="0" applyAlignment="0" applyProtection="0"/>
  </cellStyleXfs>
  <cellXfs count="792">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1" xfId="0" applyBorder="1" applyAlignment="1">
      <alignment horizontal="center"/>
    </xf>
    <xf numFmtId="0" fontId="2" fillId="0" borderId="1" xfId="0" applyFont="1" applyBorder="1" applyAlignment="1">
      <alignment/>
    </xf>
    <xf numFmtId="0" fontId="0" fillId="0" borderId="0" xfId="0" applyFont="1" applyAlignment="1" applyProtection="1">
      <alignment vertical="top"/>
      <protection/>
    </xf>
    <xf numFmtId="0" fontId="0" fillId="0" borderId="0" xfId="0" applyFont="1" applyBorder="1" applyAlignment="1" applyProtection="1">
      <alignment vertical="top"/>
      <protection/>
    </xf>
    <xf numFmtId="0" fontId="0" fillId="0" borderId="0" xfId="0" applyFont="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Alignment="1" applyProtection="1">
      <alignment vertical="top" wrapText="1"/>
      <protection/>
    </xf>
    <xf numFmtId="0" fontId="7" fillId="0" borderId="0" xfId="23" applyFont="1" applyProtection="1">
      <alignment/>
      <protection/>
    </xf>
    <xf numFmtId="0" fontId="2" fillId="0" borderId="0" xfId="23" applyFont="1" applyProtection="1">
      <alignment/>
      <protection/>
    </xf>
    <xf numFmtId="49" fontId="0" fillId="0" borderId="0" xfId="23" applyNumberFormat="1" applyFont="1" applyAlignment="1" applyProtection="1">
      <alignment horizontal="right"/>
      <protection/>
    </xf>
    <xf numFmtId="0" fontId="0" fillId="0" borderId="0" xfId="23" applyFont="1" applyProtection="1">
      <alignment/>
      <protection/>
    </xf>
    <xf numFmtId="49" fontId="0" fillId="0" borderId="0" xfId="23" applyNumberFormat="1" applyFont="1" applyProtection="1">
      <alignment/>
      <protection/>
    </xf>
    <xf numFmtId="0" fontId="0" fillId="0" borderId="0" xfId="23" applyFont="1" applyProtection="1">
      <alignment/>
      <protection/>
    </xf>
    <xf numFmtId="0" fontId="0" fillId="0" borderId="0" xfId="23" applyFont="1" applyBorder="1" applyAlignment="1" applyProtection="1">
      <alignment horizontal="center" vertical="center"/>
      <protection/>
    </xf>
    <xf numFmtId="0" fontId="0" fillId="0" borderId="0" xfId="23" applyFont="1" applyBorder="1" applyProtection="1">
      <alignment/>
      <protection/>
    </xf>
    <xf numFmtId="0" fontId="3" fillId="0" borderId="1" xfId="23" applyFont="1" applyBorder="1" applyAlignment="1" applyProtection="1">
      <alignment horizontal="center" vertical="center" wrapText="1"/>
      <protection/>
    </xf>
    <xf numFmtId="0" fontId="2" fillId="0" borderId="2"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Fill="1" applyBorder="1" applyAlignment="1" applyProtection="1">
      <alignment vertical="top"/>
      <protection/>
    </xf>
    <xf numFmtId="0" fontId="14" fillId="0" borderId="2" xfId="23" applyFont="1" applyBorder="1" applyAlignment="1" applyProtection="1">
      <alignment horizontal="center" vertical="center" wrapText="1"/>
      <protection/>
    </xf>
    <xf numFmtId="0" fontId="14" fillId="0" borderId="1" xfId="23" applyFont="1" applyBorder="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horizontal="center"/>
      <protection/>
    </xf>
    <xf numFmtId="0" fontId="3" fillId="0" borderId="3"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3" fillId="0" borderId="5" xfId="0" applyFont="1" applyFill="1" applyBorder="1" applyAlignment="1" applyProtection="1">
      <alignment horizontal="right" vertical="center" wrapText="1"/>
      <protection/>
    </xf>
    <xf numFmtId="0" fontId="3" fillId="0" borderId="4" xfId="0" applyFont="1" applyFill="1" applyBorder="1" applyAlignment="1" applyProtection="1">
      <alignment horizontal="left" vertical="center" wrapText="1"/>
      <protection/>
    </xf>
    <xf numFmtId="0" fontId="3" fillId="0" borderId="1" xfId="0" applyFont="1" applyBorder="1" applyAlignment="1" applyProtection="1">
      <alignment horizontal="center" vertical="center"/>
      <protection/>
    </xf>
    <xf numFmtId="0" fontId="2" fillId="0" borderId="1" xfId="0" applyFont="1" applyBorder="1" applyAlignment="1" applyProtection="1">
      <alignment/>
      <protection/>
    </xf>
    <xf numFmtId="0" fontId="2" fillId="0" borderId="1" xfId="0" applyFont="1" applyFill="1" applyBorder="1" applyAlignment="1" applyProtection="1">
      <alignment/>
      <protection/>
    </xf>
    <xf numFmtId="0" fontId="2" fillId="0" borderId="1" xfId="0" applyFont="1" applyBorder="1" applyAlignment="1" applyProtection="1">
      <alignment horizontal="center"/>
      <protection/>
    </xf>
    <xf numFmtId="181" fontId="2" fillId="0" borderId="1" xfId="0" applyNumberFormat="1" applyFont="1" applyBorder="1" applyAlignment="1" applyProtection="1">
      <alignment horizontal="center"/>
      <protection/>
    </xf>
    <xf numFmtId="0" fontId="2" fillId="0" borderId="0" xfId="0" applyFont="1" applyAlignment="1" applyProtection="1">
      <alignment/>
      <protection/>
    </xf>
    <xf numFmtId="0" fontId="11" fillId="0" borderId="0" xfId="22" applyFont="1" applyBorder="1" applyAlignment="1" applyProtection="1">
      <alignment/>
      <protection/>
    </xf>
    <xf numFmtId="0" fontId="11" fillId="0" borderId="0" xfId="22" applyFont="1" applyBorder="1" applyAlignment="1" applyProtection="1">
      <alignment vertical="top"/>
      <protection/>
    </xf>
    <xf numFmtId="0" fontId="2" fillId="0" borderId="0" xfId="0" applyFont="1" applyAlignment="1" applyProtection="1">
      <alignment horizontal="right"/>
      <protection/>
    </xf>
    <xf numFmtId="0" fontId="15" fillId="0" borderId="0" xfId="0" applyFont="1" applyAlignment="1" applyProtection="1">
      <alignment horizontal="center"/>
      <protection hidden="1"/>
    </xf>
    <xf numFmtId="0" fontId="17" fillId="0" borderId="0" xfId="23" applyFont="1" applyProtection="1">
      <alignment/>
      <protection/>
    </xf>
    <xf numFmtId="0" fontId="13" fillId="0" borderId="0" xfId="0" applyFont="1" applyAlignment="1" applyProtection="1">
      <alignment/>
      <protection/>
    </xf>
    <xf numFmtId="0" fontId="2" fillId="0" borderId="2" xfId="0" applyFont="1" applyFill="1" applyBorder="1" applyAlignment="1" applyProtection="1">
      <alignment vertical="top"/>
      <protection/>
    </xf>
    <xf numFmtId="0" fontId="10" fillId="0" borderId="6" xfId="0" applyFont="1" applyBorder="1" applyAlignment="1" applyProtection="1">
      <alignment vertical="center"/>
      <protection/>
    </xf>
    <xf numFmtId="0" fontId="10" fillId="0" borderId="7" xfId="0" applyFont="1" applyBorder="1" applyAlignment="1" applyProtection="1">
      <alignment vertical="center"/>
      <protection/>
    </xf>
    <xf numFmtId="0" fontId="10" fillId="0" borderId="2" xfId="0" applyFont="1" applyBorder="1" applyAlignment="1" applyProtection="1">
      <alignment vertical="center"/>
      <protection/>
    </xf>
    <xf numFmtId="0" fontId="2" fillId="0" borderId="1" xfId="0" applyFont="1" applyBorder="1" applyAlignment="1">
      <alignment shrinkToFit="1"/>
    </xf>
    <xf numFmtId="0" fontId="2" fillId="0" borderId="6" xfId="0" applyFont="1" applyBorder="1" applyAlignment="1">
      <alignment shrinkToFit="1"/>
    </xf>
    <xf numFmtId="182" fontId="2" fillId="0" borderId="8" xfId="0" applyNumberFormat="1" applyFont="1" applyBorder="1" applyAlignment="1">
      <alignment shrinkToFit="1"/>
    </xf>
    <xf numFmtId="0" fontId="2" fillId="0" borderId="8" xfId="0" applyFont="1" applyBorder="1" applyAlignment="1">
      <alignment shrinkToFit="1"/>
    </xf>
    <xf numFmtId="182" fontId="2" fillId="0" borderId="1" xfId="0" applyNumberFormat="1" applyFont="1" applyBorder="1" applyAlignment="1">
      <alignment shrinkToFit="1"/>
    </xf>
    <xf numFmtId="201" fontId="2" fillId="0" borderId="1" xfId="0" applyNumberFormat="1" applyFont="1" applyBorder="1" applyAlignment="1">
      <alignment shrinkToFit="1"/>
    </xf>
    <xf numFmtId="180" fontId="2" fillId="0" borderId="1" xfId="0" applyNumberFormat="1" applyFont="1" applyBorder="1" applyAlignment="1">
      <alignment shrinkToFit="1"/>
    </xf>
    <xf numFmtId="0" fontId="2" fillId="2" borderId="1" xfId="0" applyFont="1" applyFill="1" applyBorder="1" applyAlignment="1" applyProtection="1">
      <alignment shrinkToFit="1"/>
      <protection locked="0"/>
    </xf>
    <xf numFmtId="0" fontId="2" fillId="2" borderId="1" xfId="0" applyFont="1" applyFill="1" applyBorder="1" applyAlignment="1" applyProtection="1">
      <alignment horizontal="center" vertical="center" shrinkToFit="1"/>
      <protection locked="0"/>
    </xf>
    <xf numFmtId="0" fontId="3" fillId="1" borderId="9" xfId="0" applyFont="1" applyFill="1" applyBorder="1" applyAlignment="1" applyProtection="1">
      <alignment horizontal="center" vertical="center" wrapText="1"/>
      <protection/>
    </xf>
    <xf numFmtId="0" fontId="19" fillId="0" borderId="0" xfId="0" applyFont="1" applyAlignment="1">
      <alignment/>
    </xf>
    <xf numFmtId="0" fontId="19" fillId="0" borderId="0" xfId="0" applyFont="1" applyAlignment="1">
      <alignment horizontal="center"/>
    </xf>
    <xf numFmtId="0" fontId="20" fillId="0" borderId="0" xfId="0" applyFont="1" applyAlignment="1">
      <alignment/>
    </xf>
    <xf numFmtId="0" fontId="19" fillId="0" borderId="10" xfId="21" applyFont="1" applyBorder="1">
      <alignment/>
      <protection/>
    </xf>
    <xf numFmtId="0" fontId="19" fillId="0" borderId="11" xfId="21" applyFont="1" applyBorder="1" applyAlignment="1">
      <alignment horizontal="center"/>
      <protection/>
    </xf>
    <xf numFmtId="0" fontId="19" fillId="0" borderId="10" xfId="21" applyFont="1" applyBorder="1" applyAlignment="1">
      <alignment horizontal="center"/>
      <protection/>
    </xf>
    <xf numFmtId="0" fontId="19" fillId="0" borderId="12" xfId="21" applyFont="1" applyBorder="1" applyAlignment="1">
      <alignment horizontal="center"/>
      <protection/>
    </xf>
    <xf numFmtId="0" fontId="19" fillId="0" borderId="13" xfId="21" applyFont="1" applyBorder="1" applyAlignment="1">
      <alignment horizontal="center"/>
      <protection/>
    </xf>
    <xf numFmtId="0" fontId="19" fillId="0" borderId="14" xfId="21" applyFont="1" applyBorder="1" applyAlignment="1">
      <alignment horizontal="center"/>
      <protection/>
    </xf>
    <xf numFmtId="2" fontId="19" fillId="0" borderId="14" xfId="21" applyNumberFormat="1" applyFont="1" applyBorder="1" applyAlignment="1">
      <alignment horizontal="center"/>
      <protection/>
    </xf>
    <xf numFmtId="195" fontId="21" fillId="0" borderId="15" xfId="21" applyNumberFormat="1" applyFont="1" applyBorder="1" applyAlignment="1">
      <alignment horizontal="center"/>
      <protection/>
    </xf>
    <xf numFmtId="0" fontId="19" fillId="0" borderId="16" xfId="21" applyFont="1" applyBorder="1" applyAlignment="1">
      <alignment horizontal="center"/>
      <protection/>
    </xf>
    <xf numFmtId="0" fontId="19" fillId="0" borderId="17" xfId="21" applyFont="1" applyBorder="1" applyAlignment="1">
      <alignment horizontal="center"/>
      <protection/>
    </xf>
    <xf numFmtId="2" fontId="19" fillId="0" borderId="18" xfId="21" applyNumberFormat="1" applyFont="1" applyBorder="1" applyAlignment="1">
      <alignment horizontal="center"/>
      <protection/>
    </xf>
    <xf numFmtId="0" fontId="19" fillId="0" borderId="19" xfId="21" applyFont="1" applyBorder="1" applyAlignment="1">
      <alignment horizontal="center"/>
      <protection/>
    </xf>
    <xf numFmtId="2" fontId="19" fillId="0" borderId="17" xfId="21" applyNumberFormat="1" applyFont="1" applyBorder="1" applyAlignment="1">
      <alignment horizontal="center"/>
      <protection/>
    </xf>
    <xf numFmtId="195" fontId="21" fillId="0" borderId="18" xfId="21" applyNumberFormat="1" applyFont="1" applyBorder="1" applyAlignment="1">
      <alignment horizontal="center"/>
      <protection/>
    </xf>
    <xf numFmtId="0" fontId="19" fillId="0" borderId="20" xfId="21" applyFont="1" applyBorder="1" applyAlignment="1">
      <alignment horizontal="center"/>
      <protection/>
    </xf>
    <xf numFmtId="195" fontId="19" fillId="0" borderId="18" xfId="21" applyNumberFormat="1" applyFont="1" applyBorder="1" applyAlignment="1">
      <alignment horizontal="center"/>
      <protection/>
    </xf>
    <xf numFmtId="2" fontId="19" fillId="0" borderId="21" xfId="21" applyNumberFormat="1" applyFont="1" applyBorder="1" applyAlignment="1">
      <alignment horizontal="center"/>
      <protection/>
    </xf>
    <xf numFmtId="0" fontId="19" fillId="0" borderId="22" xfId="21" applyFont="1" applyBorder="1" applyAlignment="1">
      <alignment horizontal="center"/>
      <protection/>
    </xf>
    <xf numFmtId="0" fontId="19" fillId="0" borderId="23" xfId="21" applyFont="1" applyBorder="1" applyAlignment="1">
      <alignment horizontal="center"/>
      <protection/>
    </xf>
    <xf numFmtId="0" fontId="19" fillId="0" borderId="24" xfId="21" applyFont="1" applyBorder="1">
      <alignment/>
      <protection/>
    </xf>
    <xf numFmtId="2" fontId="19" fillId="0" borderId="24" xfId="21" applyNumberFormat="1" applyFont="1" applyBorder="1" applyAlignment="1">
      <alignment horizontal="center"/>
      <protection/>
    </xf>
    <xf numFmtId="195" fontId="19" fillId="0" borderId="25" xfId="21" applyNumberFormat="1" applyFont="1" applyBorder="1" applyAlignment="1">
      <alignment horizontal="center"/>
      <protection/>
    </xf>
    <xf numFmtId="0" fontId="19" fillId="0" borderId="26" xfId="21" applyFont="1" applyBorder="1" applyAlignment="1">
      <alignment horizontal="center"/>
      <protection/>
    </xf>
    <xf numFmtId="0" fontId="19" fillId="0" borderId="27" xfId="21" applyFont="1" applyBorder="1" applyAlignment="1">
      <alignment horizontal="center"/>
      <protection/>
    </xf>
    <xf numFmtId="0" fontId="19" fillId="0" borderId="9" xfId="21" applyFont="1" applyBorder="1" applyAlignment="1">
      <alignment horizontal="center"/>
      <protection/>
    </xf>
    <xf numFmtId="2" fontId="19" fillId="0" borderId="28" xfId="21" applyNumberFormat="1" applyFont="1" applyBorder="1" applyAlignment="1">
      <alignment horizontal="center"/>
      <protection/>
    </xf>
    <xf numFmtId="0" fontId="19" fillId="0" borderId="29" xfId="21" applyFont="1" applyBorder="1" applyAlignment="1">
      <alignment horizontal="center"/>
      <protection/>
    </xf>
    <xf numFmtId="0" fontId="19" fillId="0" borderId="30" xfId="21" applyFont="1" applyBorder="1" applyAlignment="1">
      <alignment horizontal="center"/>
      <protection/>
    </xf>
    <xf numFmtId="0" fontId="19" fillId="0" borderId="17" xfId="21" applyFont="1" applyBorder="1" applyAlignment="1">
      <alignment horizontal="center" wrapText="1"/>
      <protection/>
    </xf>
    <xf numFmtId="0" fontId="19" fillId="0" borderId="31" xfId="21" applyFont="1" applyBorder="1" applyAlignment="1">
      <alignment horizontal="center"/>
      <protection/>
    </xf>
    <xf numFmtId="2" fontId="19" fillId="0" borderId="32" xfId="21" applyNumberFormat="1" applyFont="1" applyBorder="1" applyAlignment="1">
      <alignment horizontal="center"/>
      <protection/>
    </xf>
    <xf numFmtId="0" fontId="19" fillId="0" borderId="24" xfId="21" applyFont="1" applyBorder="1" applyAlignment="1">
      <alignment horizontal="center"/>
      <protection/>
    </xf>
    <xf numFmtId="0" fontId="19" fillId="0" borderId="18" xfId="21" applyNumberFormat="1" applyFont="1" applyBorder="1" applyAlignment="1">
      <alignment horizontal="center"/>
      <protection/>
    </xf>
    <xf numFmtId="0" fontId="19" fillId="0" borderId="33" xfId="21" applyFont="1" applyBorder="1" applyAlignment="1">
      <alignment horizontal="center"/>
      <protection/>
    </xf>
    <xf numFmtId="0" fontId="19" fillId="0" borderId="34" xfId="21" applyFont="1" applyBorder="1" applyAlignment="1">
      <alignment horizontal="center"/>
      <protection/>
    </xf>
    <xf numFmtId="0" fontId="19" fillId="0" borderId="35" xfId="21" applyFont="1" applyBorder="1">
      <alignment/>
      <protection/>
    </xf>
    <xf numFmtId="2" fontId="19" fillId="0" borderId="34" xfId="21" applyNumberFormat="1" applyFont="1" applyBorder="1" applyAlignment="1">
      <alignment horizontal="center"/>
      <protection/>
    </xf>
    <xf numFmtId="0" fontId="19" fillId="0" borderId="36" xfId="21" applyNumberFormat="1" applyFont="1" applyBorder="1" applyAlignment="1">
      <alignment horizontal="center"/>
      <protection/>
    </xf>
    <xf numFmtId="0" fontId="19" fillId="0" borderId="37" xfId="21" applyFont="1" applyBorder="1" applyAlignment="1">
      <alignment horizontal="center"/>
      <protection/>
    </xf>
    <xf numFmtId="2" fontId="19" fillId="0" borderId="31" xfId="21" applyNumberFormat="1" applyFont="1" applyBorder="1" applyAlignment="1">
      <alignment horizontal="center"/>
      <protection/>
    </xf>
    <xf numFmtId="195" fontId="19" fillId="0" borderId="32" xfId="21" applyNumberFormat="1" applyFont="1" applyBorder="1" applyAlignment="1">
      <alignment horizontal="center"/>
      <protection/>
    </xf>
    <xf numFmtId="2" fontId="19" fillId="0" borderId="12" xfId="21" applyNumberFormat="1" applyFont="1" applyBorder="1" applyAlignment="1">
      <alignment horizontal="center"/>
      <protection/>
    </xf>
    <xf numFmtId="0" fontId="19" fillId="0" borderId="38" xfId="21" applyFont="1" applyBorder="1" applyAlignment="1">
      <alignment horizontal="center"/>
      <protection/>
    </xf>
    <xf numFmtId="0" fontId="19" fillId="0" borderId="39" xfId="21" applyFont="1" applyBorder="1" applyAlignment="1">
      <alignment horizontal="center"/>
      <protection/>
    </xf>
    <xf numFmtId="2" fontId="19" fillId="0" borderId="40" xfId="21" applyNumberFormat="1" applyFont="1" applyBorder="1" applyAlignment="1">
      <alignment horizontal="center"/>
      <protection/>
    </xf>
    <xf numFmtId="195" fontId="19" fillId="0" borderId="36" xfId="21" applyNumberFormat="1" applyFont="1" applyBorder="1" applyAlignment="1">
      <alignment horizontal="center"/>
      <protection/>
    </xf>
    <xf numFmtId="0" fontId="0" fillId="0" borderId="0" xfId="0" applyFont="1" applyAlignment="1" applyProtection="1">
      <alignment horizontal="left"/>
      <protection/>
    </xf>
    <xf numFmtId="0" fontId="3" fillId="0" borderId="1" xfId="0" applyFont="1" applyFill="1" applyBorder="1" applyAlignment="1" applyProtection="1">
      <alignment horizontal="center" vertical="center" wrapText="1"/>
      <protection/>
    </xf>
    <xf numFmtId="0" fontId="12" fillId="0" borderId="3" xfId="0" applyFont="1" applyBorder="1" applyAlignment="1" applyProtection="1">
      <alignment vertical="center" wrapText="1"/>
      <protection/>
    </xf>
    <xf numFmtId="0" fontId="12" fillId="0" borderId="4" xfId="0" applyFont="1" applyBorder="1" applyAlignment="1" applyProtection="1">
      <alignment vertical="center" wrapText="1"/>
      <protection/>
    </xf>
    <xf numFmtId="0" fontId="3" fillId="1" borderId="24" xfId="0" applyFont="1" applyFill="1" applyBorder="1" applyAlignment="1" applyProtection="1">
      <alignment horizontal="center" vertical="center" wrapText="1"/>
      <protection/>
    </xf>
    <xf numFmtId="0" fontId="0" fillId="1" borderId="24" xfId="0" applyFill="1" applyBorder="1" applyAlignment="1" applyProtection="1">
      <alignment wrapText="1"/>
      <protection/>
    </xf>
    <xf numFmtId="201" fontId="2" fillId="0" borderId="1" xfId="0" applyNumberFormat="1" applyFont="1" applyFill="1" applyBorder="1" applyAlignment="1" applyProtection="1">
      <alignment shrinkToFit="1"/>
      <protection/>
    </xf>
    <xf numFmtId="210" fontId="2" fillId="0" borderId="1" xfId="0" applyNumberFormat="1" applyFont="1" applyFill="1" applyBorder="1" applyAlignment="1" applyProtection="1">
      <alignment shrinkToFit="1"/>
      <protection/>
    </xf>
    <xf numFmtId="0" fontId="2" fillId="0" borderId="1" xfId="0" applyFont="1" applyFill="1" applyBorder="1" applyAlignment="1" applyProtection="1">
      <alignment horizontal="center" shrinkToFit="1"/>
      <protection/>
    </xf>
    <xf numFmtId="0" fontId="5" fillId="0" borderId="0" xfId="0" applyFont="1" applyAlignment="1" applyProtection="1">
      <alignment/>
      <protection/>
    </xf>
    <xf numFmtId="0" fontId="0" fillId="0" borderId="0" xfId="0" applyBorder="1" applyAlignment="1" applyProtection="1">
      <alignment horizontal="center" vertical="center"/>
      <protection/>
    </xf>
    <xf numFmtId="0" fontId="7" fillId="0" borderId="0" xfId="0" applyFont="1" applyAlignment="1" applyProtection="1">
      <alignment vertical="center"/>
      <protection/>
    </xf>
    <xf numFmtId="49" fontId="3" fillId="0" borderId="0" xfId="0" applyNumberFormat="1" applyFont="1" applyAlignment="1" applyProtection="1">
      <alignment/>
      <protection/>
    </xf>
    <xf numFmtId="0" fontId="3" fillId="0" borderId="1" xfId="0" applyFont="1" applyFill="1" applyBorder="1" applyAlignment="1" applyProtection="1">
      <alignment horizontal="center" vertical="center"/>
      <protection/>
    </xf>
    <xf numFmtId="0" fontId="2" fillId="0" borderId="1" xfId="0" applyFont="1" applyFill="1" applyBorder="1" applyAlignment="1" applyProtection="1">
      <alignment horizontal="center"/>
      <protection/>
    </xf>
    <xf numFmtId="182" fontId="2" fillId="0" borderId="1" xfId="0" applyNumberFormat="1"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0" fontId="2" fillId="3" borderId="41" xfId="0" applyFont="1" applyFill="1" applyBorder="1" applyAlignment="1" applyProtection="1">
      <alignment/>
      <protection/>
    </xf>
    <xf numFmtId="0" fontId="2" fillId="3" borderId="41" xfId="0" applyFont="1" applyFill="1" applyBorder="1" applyAlignment="1" applyProtection="1">
      <alignment/>
      <protection/>
    </xf>
    <xf numFmtId="0" fontId="0" fillId="0" borderId="0" xfId="0" applyFont="1" applyAlignment="1" applyProtection="1">
      <alignment/>
      <protection/>
    </xf>
    <xf numFmtId="180" fontId="0" fillId="0" borderId="6" xfId="0" applyNumberFormat="1" applyFont="1" applyFill="1" applyBorder="1" applyAlignment="1" applyProtection="1">
      <alignment horizontal="right" vertical="top"/>
      <protection/>
    </xf>
    <xf numFmtId="0" fontId="0" fillId="0" borderId="0" xfId="0" applyAlignment="1" applyProtection="1">
      <alignment horizontal="left"/>
      <protection/>
    </xf>
    <xf numFmtId="0" fontId="2" fillId="0" borderId="1" xfId="0" applyNumberFormat="1" applyFont="1" applyBorder="1" applyAlignment="1" applyProtection="1">
      <alignment/>
      <protection/>
    </xf>
    <xf numFmtId="0" fontId="16" fillId="0" borderId="1" xfId="0" applyNumberFormat="1" applyFont="1" applyBorder="1" applyAlignment="1" applyProtection="1">
      <alignment horizontal="center"/>
      <protection/>
    </xf>
    <xf numFmtId="181" fontId="2" fillId="2" borderId="1" xfId="0" applyNumberFormat="1" applyFont="1" applyFill="1" applyBorder="1" applyAlignment="1" applyProtection="1">
      <alignment horizontal="center" vertical="center" shrinkToFit="1"/>
      <protection locked="0"/>
    </xf>
    <xf numFmtId="201" fontId="2" fillId="2" borderId="1" xfId="0" applyNumberFormat="1" applyFont="1" applyFill="1" applyBorder="1" applyAlignment="1" applyProtection="1">
      <alignment shrinkToFit="1"/>
      <protection locked="0"/>
    </xf>
    <xf numFmtId="201" fontId="2" fillId="2" borderId="42" xfId="0" applyNumberFormat="1" applyFont="1" applyFill="1" applyBorder="1" applyAlignment="1" applyProtection="1">
      <alignment shrinkToFit="1"/>
      <protection locked="0"/>
    </xf>
    <xf numFmtId="201" fontId="2" fillId="2" borderId="8" xfId="0" applyNumberFormat="1" applyFont="1" applyFill="1" applyBorder="1" applyAlignment="1" applyProtection="1">
      <alignment shrinkToFit="1"/>
      <protection locked="0"/>
    </xf>
    <xf numFmtId="0" fontId="10" fillId="0" borderId="0" xfId="0" applyFont="1" applyAlignment="1" applyProtection="1">
      <alignment/>
      <protection/>
    </xf>
    <xf numFmtId="0" fontId="2" fillId="0" borderId="0" xfId="0" applyFont="1" applyAlignment="1" applyProtection="1">
      <alignment vertical="top" wrapText="1"/>
      <protection/>
    </xf>
    <xf numFmtId="0" fontId="23" fillId="0" borderId="1" xfId="23" applyFont="1" applyBorder="1" applyAlignment="1" applyProtection="1">
      <alignment horizontal="center" vertical="center" wrapText="1"/>
      <protection/>
    </xf>
    <xf numFmtId="0" fontId="19" fillId="0" borderId="17" xfId="0" applyFont="1" applyBorder="1" applyAlignment="1">
      <alignment horizontal="center"/>
    </xf>
    <xf numFmtId="0" fontId="19" fillId="0" borderId="11" xfId="0" applyFont="1" applyBorder="1" applyAlignment="1">
      <alignment horizontal="center"/>
    </xf>
    <xf numFmtId="0" fontId="19" fillId="0" borderId="10" xfId="0" applyFont="1" applyBorder="1" applyAlignment="1">
      <alignment horizontal="center"/>
    </xf>
    <xf numFmtId="0" fontId="19" fillId="0" borderId="18" xfId="0" applyFont="1" applyBorder="1" applyAlignment="1">
      <alignment horizontal="center"/>
    </xf>
    <xf numFmtId="0" fontId="19" fillId="0" borderId="43" xfId="0" applyFont="1" applyBorder="1" applyAlignment="1">
      <alignment horizontal="center"/>
    </xf>
    <xf numFmtId="0" fontId="19" fillId="0" borderId="34" xfId="0" applyFont="1" applyBorder="1" applyAlignment="1">
      <alignment horizontal="center"/>
    </xf>
    <xf numFmtId="0" fontId="19" fillId="0" borderId="35" xfId="0" applyFont="1" applyBorder="1" applyAlignment="1">
      <alignment horizontal="center"/>
    </xf>
    <xf numFmtId="0" fontId="19" fillId="0" borderId="36" xfId="0" applyFont="1" applyBorder="1" applyAlignment="1">
      <alignment horizontal="center"/>
    </xf>
    <xf numFmtId="0" fontId="19" fillId="0" borderId="21" xfId="21" applyNumberFormat="1" applyFont="1" applyBorder="1" applyAlignment="1">
      <alignment horizontal="center"/>
      <protection/>
    </xf>
    <xf numFmtId="0" fontId="19" fillId="0" borderId="44" xfId="21" applyFont="1" applyBorder="1" applyAlignment="1">
      <alignment horizontal="center"/>
      <protection/>
    </xf>
    <xf numFmtId="0" fontId="19" fillId="0" borderId="0" xfId="21" applyFont="1" applyBorder="1">
      <alignment/>
      <protection/>
    </xf>
    <xf numFmtId="0" fontId="3" fillId="0" borderId="1" xfId="0" applyFont="1" applyBorder="1" applyAlignment="1" applyProtection="1">
      <alignment horizontal="left" vertical="center" wrapText="1"/>
      <protection/>
    </xf>
    <xf numFmtId="0" fontId="3" fillId="3" borderId="1" xfId="0" applyFont="1" applyFill="1" applyBorder="1" applyAlignment="1" applyProtection="1">
      <alignment vertical="center" wrapText="1"/>
      <protection/>
    </xf>
    <xf numFmtId="0" fontId="3" fillId="4" borderId="9" xfId="0" applyFont="1" applyFill="1" applyBorder="1" applyAlignment="1" applyProtection="1">
      <alignment horizontal="center" vertical="center" wrapText="1"/>
      <protection/>
    </xf>
    <xf numFmtId="180" fontId="2" fillId="0" borderId="1" xfId="0" applyNumberFormat="1" applyFont="1" applyBorder="1" applyAlignment="1" applyProtection="1">
      <alignment shrinkToFit="1"/>
      <protection/>
    </xf>
    <xf numFmtId="201" fontId="2" fillId="4" borderId="1" xfId="0" applyNumberFormat="1" applyFont="1" applyFill="1" applyBorder="1" applyAlignment="1" applyProtection="1">
      <alignment shrinkToFit="1"/>
      <protection locked="0"/>
    </xf>
    <xf numFmtId="0" fontId="0" fillId="0" borderId="0" xfId="0" applyFont="1" applyAlignment="1">
      <alignment vertical="center"/>
    </xf>
    <xf numFmtId="0" fontId="0" fillId="0" borderId="0" xfId="0" applyFont="1" applyAlignment="1">
      <alignment vertical="center" wrapText="1"/>
    </xf>
    <xf numFmtId="0" fontId="0" fillId="0" borderId="45" xfId="0" applyFont="1" applyBorder="1" applyAlignment="1">
      <alignment vertical="center"/>
    </xf>
    <xf numFmtId="0" fontId="0" fillId="0" borderId="46" xfId="0" applyFont="1" applyBorder="1" applyAlignment="1">
      <alignment vertical="center" wrapText="1"/>
    </xf>
    <xf numFmtId="0" fontId="0" fillId="0" borderId="0" xfId="0" applyFont="1" applyAlignment="1">
      <alignment horizontal="left" vertical="top" wrapText="1"/>
    </xf>
    <xf numFmtId="0" fontId="0" fillId="0" borderId="47" xfId="0" applyFont="1" applyBorder="1" applyAlignment="1">
      <alignment vertical="center"/>
    </xf>
    <xf numFmtId="0" fontId="0" fillId="0" borderId="48" xfId="0" applyFont="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49" xfId="0" applyFont="1" applyBorder="1" applyAlignment="1">
      <alignment vertical="center"/>
    </xf>
    <xf numFmtId="0" fontId="0" fillId="0" borderId="25" xfId="0" applyFont="1" applyBorder="1" applyAlignment="1">
      <alignment vertical="center" wrapText="1"/>
    </xf>
    <xf numFmtId="0" fontId="7" fillId="2" borderId="0" xfId="0" applyFont="1" applyFill="1" applyAlignment="1" applyProtection="1">
      <alignment horizontal="right" vertical="center"/>
      <protection locked="0"/>
    </xf>
    <xf numFmtId="0" fontId="7" fillId="2" borderId="0" xfId="0" applyFont="1" applyFill="1" applyAlignment="1" applyProtection="1">
      <alignment vertical="top" wrapText="1"/>
      <protection locked="0"/>
    </xf>
    <xf numFmtId="49" fontId="0" fillId="5" borderId="50" xfId="0" applyNumberFormat="1" applyFont="1" applyFill="1" applyBorder="1" applyAlignment="1" applyProtection="1">
      <alignment horizontal="left" vertical="center" shrinkToFit="1"/>
      <protection locked="0"/>
    </xf>
    <xf numFmtId="49" fontId="0" fillId="5" borderId="50" xfId="0" applyNumberFormat="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shrinkToFit="1"/>
      <protection locked="0"/>
    </xf>
    <xf numFmtId="0" fontId="0" fillId="0" borderId="1" xfId="0" applyBorder="1" applyAlignment="1">
      <alignment vertical="center"/>
    </xf>
    <xf numFmtId="226" fontId="0" fillId="5" borderId="46" xfId="0" applyNumberFormat="1" applyFont="1" applyFill="1" applyBorder="1" applyAlignment="1" applyProtection="1">
      <alignment horizontal="left" vertical="center"/>
      <protection locked="0"/>
    </xf>
    <xf numFmtId="227" fontId="0" fillId="5" borderId="46" xfId="0" applyNumberFormat="1" applyFont="1" applyFill="1" applyBorder="1" applyAlignment="1" applyProtection="1">
      <alignment horizontal="left" vertical="center"/>
      <protection locked="0"/>
    </xf>
    <xf numFmtId="0" fontId="0" fillId="0" borderId="0" xfId="23" applyFont="1" applyBorder="1" applyAlignment="1" applyProtection="1">
      <alignment vertical="center"/>
      <protection/>
    </xf>
    <xf numFmtId="0" fontId="0" fillId="0" borderId="1" xfId="23" applyFont="1" applyBorder="1" applyAlignment="1" applyProtection="1">
      <alignment vertical="center"/>
      <protection/>
    </xf>
    <xf numFmtId="182" fontId="0" fillId="0" borderId="1" xfId="23" applyNumberFormat="1" applyFont="1" applyBorder="1" applyAlignment="1" applyProtection="1">
      <alignment horizontal="center" vertical="center"/>
      <protection/>
    </xf>
    <xf numFmtId="0" fontId="0" fillId="0" borderId="0" xfId="23" applyFont="1" applyBorder="1" applyAlignment="1" applyProtection="1">
      <alignment horizontal="center" vertical="center"/>
      <protection/>
    </xf>
    <xf numFmtId="0" fontId="0" fillId="0" borderId="1" xfId="23" applyFont="1" applyBorder="1" applyAlignment="1" applyProtection="1">
      <alignment horizontal="center" vertical="center"/>
      <protection/>
    </xf>
    <xf numFmtId="182" fontId="0" fillId="0" borderId="0" xfId="23" applyNumberFormat="1" applyFont="1" applyBorder="1" applyAlignment="1" applyProtection="1">
      <alignment horizontal="center" vertical="center"/>
      <protection/>
    </xf>
    <xf numFmtId="191" fontId="0" fillId="0" borderId="0" xfId="23" applyNumberFormat="1" applyFont="1" applyBorder="1" applyAlignment="1" applyProtection="1">
      <alignment horizontal="center" vertical="center"/>
      <protection/>
    </xf>
    <xf numFmtId="0" fontId="0" fillId="0" borderId="6" xfId="23" applyFont="1" applyBorder="1" applyAlignment="1" applyProtection="1">
      <alignment vertical="center"/>
      <protection/>
    </xf>
    <xf numFmtId="0" fontId="0" fillId="0" borderId="6" xfId="23"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top" wrapText="1"/>
      <protection/>
    </xf>
    <xf numFmtId="0" fontId="0" fillId="0" borderId="1" xfId="0" applyBorder="1" applyAlignment="1">
      <alignment vertical="center" wrapText="1"/>
    </xf>
    <xf numFmtId="0" fontId="0" fillId="0" borderId="0" xfId="0" applyFill="1" applyBorder="1" applyAlignment="1">
      <alignment horizont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49" xfId="0" applyFont="1" applyBorder="1" applyAlignment="1">
      <alignment/>
    </xf>
    <xf numFmtId="0" fontId="2" fillId="0" borderId="25" xfId="0" applyFont="1" applyBorder="1" applyAlignment="1">
      <alignment/>
    </xf>
    <xf numFmtId="0" fontId="2" fillId="0" borderId="45" xfId="0" applyFont="1" applyBorder="1" applyAlignment="1">
      <alignment/>
    </xf>
    <xf numFmtId="0" fontId="2" fillId="0" borderId="46" xfId="0" applyFont="1" applyBorder="1" applyAlignment="1">
      <alignment/>
    </xf>
    <xf numFmtId="0" fontId="2" fillId="0" borderId="53" xfId="0" applyFont="1" applyBorder="1" applyAlignment="1">
      <alignment/>
    </xf>
    <xf numFmtId="0" fontId="2" fillId="0" borderId="54" xfId="0" applyFont="1" applyBorder="1" applyAlignment="1">
      <alignment/>
    </xf>
    <xf numFmtId="0" fontId="0" fillId="0" borderId="0" xfId="0" applyBorder="1" applyAlignment="1">
      <alignment/>
    </xf>
    <xf numFmtId="0" fontId="0" fillId="0" borderId="0" xfId="0" applyAlignment="1">
      <alignment vertical="center"/>
    </xf>
    <xf numFmtId="0" fontId="0" fillId="0" borderId="9" xfId="0" applyBorder="1" applyAlignment="1">
      <alignment vertical="center"/>
    </xf>
    <xf numFmtId="0" fontId="0" fillId="0" borderId="55" xfId="0"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38" xfId="0" applyBorder="1" applyAlignment="1">
      <alignment vertical="center"/>
    </xf>
    <xf numFmtId="181" fontId="5" fillId="2" borderId="39" xfId="0" applyNumberFormat="1" applyFont="1" applyFill="1" applyBorder="1" applyAlignment="1">
      <alignment horizontal="center" vertical="center"/>
    </xf>
    <xf numFmtId="181" fontId="5" fillId="0" borderId="39" xfId="0" applyNumberFormat="1" applyFont="1" applyBorder="1" applyAlignment="1">
      <alignment horizontal="center" vertical="center"/>
    </xf>
    <xf numFmtId="181" fontId="5" fillId="0" borderId="40" xfId="0" applyNumberFormat="1" applyFont="1" applyBorder="1" applyAlignment="1">
      <alignment horizontal="center" vertical="center"/>
    </xf>
    <xf numFmtId="0" fontId="0" fillId="0" borderId="47" xfId="0" applyBorder="1" applyAlignment="1">
      <alignment vertical="center"/>
    </xf>
    <xf numFmtId="0" fontId="0" fillId="0" borderId="56" xfId="0" applyBorder="1" applyAlignment="1">
      <alignment vertical="center"/>
    </xf>
    <xf numFmtId="0" fontId="0" fillId="0" borderId="48" xfId="0" applyNumberFormat="1"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45" xfId="0" applyBorder="1" applyAlignment="1">
      <alignment vertical="center" wrapText="1"/>
    </xf>
    <xf numFmtId="181" fontId="5" fillId="2" borderId="1" xfId="0" applyNumberFormat="1" applyFont="1" applyFill="1" applyBorder="1" applyAlignment="1">
      <alignment horizontal="center" vertical="center"/>
    </xf>
    <xf numFmtId="181" fontId="5" fillId="0" borderId="1" xfId="0" applyNumberFormat="1" applyFont="1" applyBorder="1" applyAlignment="1">
      <alignment horizontal="center" vertical="center"/>
    </xf>
    <xf numFmtId="181" fontId="5" fillId="0" borderId="46" xfId="0" applyNumberFormat="1" applyFont="1" applyBorder="1" applyAlignment="1">
      <alignment horizontal="center" vertical="center"/>
    </xf>
    <xf numFmtId="0" fontId="0" fillId="0" borderId="46" xfId="0" applyNumberFormat="1" applyFont="1" applyBorder="1" applyAlignment="1" applyProtection="1">
      <alignment vertical="center"/>
      <protection/>
    </xf>
    <xf numFmtId="0" fontId="0" fillId="0" borderId="53" xfId="0" applyBorder="1" applyAlignment="1">
      <alignment vertical="center" wrapText="1"/>
    </xf>
    <xf numFmtId="181" fontId="5" fillId="2" borderId="57" xfId="0" applyNumberFormat="1" applyFont="1" applyFill="1" applyBorder="1" applyAlignment="1">
      <alignment horizontal="center" vertical="center"/>
    </xf>
    <xf numFmtId="181" fontId="5" fillId="0" borderId="57" xfId="0" applyNumberFormat="1" applyFont="1" applyBorder="1" applyAlignment="1">
      <alignment horizontal="center" vertical="center"/>
    </xf>
    <xf numFmtId="181" fontId="5" fillId="0" borderId="54" xfId="0" applyNumberFormat="1" applyFont="1" applyBorder="1" applyAlignment="1">
      <alignment horizontal="center" vertical="center"/>
    </xf>
    <xf numFmtId="0" fontId="0" fillId="0" borderId="57" xfId="0" applyBorder="1" applyAlignment="1">
      <alignment vertical="center"/>
    </xf>
    <xf numFmtId="0" fontId="0" fillId="0" borderId="54" xfId="0" applyNumberFormat="1" applyFont="1" applyBorder="1" applyAlignment="1" applyProtection="1">
      <alignment vertical="center"/>
      <protection/>
    </xf>
    <xf numFmtId="0" fontId="0" fillId="0" borderId="24" xfId="0" applyBorder="1" applyAlignment="1">
      <alignment vertical="center" wrapText="1"/>
    </xf>
    <xf numFmtId="181" fontId="5" fillId="2" borderId="24" xfId="0" applyNumberFormat="1" applyFont="1" applyFill="1" applyBorder="1" applyAlignment="1">
      <alignment horizontal="center" vertical="center"/>
    </xf>
    <xf numFmtId="181" fontId="5" fillId="0" borderId="24" xfId="0" applyNumberFormat="1" applyFont="1" applyBorder="1" applyAlignment="1">
      <alignment horizontal="center" vertical="center"/>
    </xf>
    <xf numFmtId="0" fontId="0" fillId="0" borderId="0" xfId="0" applyFill="1" applyBorder="1" applyAlignment="1">
      <alignment vertical="center"/>
    </xf>
    <xf numFmtId="0" fontId="0" fillId="0" borderId="24" xfId="0" applyBorder="1" applyAlignment="1">
      <alignment vertical="center"/>
    </xf>
    <xf numFmtId="0" fontId="0" fillId="0" borderId="24" xfId="0" applyNumberFormat="1" applyFont="1" applyBorder="1" applyAlignment="1" applyProtection="1">
      <alignment vertical="center"/>
      <protection/>
    </xf>
    <xf numFmtId="0" fontId="0" fillId="0" borderId="1" xfId="0" applyNumberFormat="1" applyFont="1" applyBorder="1" applyAlignment="1" applyProtection="1">
      <alignment vertical="center"/>
      <protection/>
    </xf>
    <xf numFmtId="181" fontId="5" fillId="2" borderId="1" xfId="0" applyNumberFormat="1" applyFont="1" applyFill="1" applyBorder="1" applyAlignment="1" applyProtection="1">
      <alignment horizontal="center" vertical="center"/>
      <protection/>
    </xf>
    <xf numFmtId="190" fontId="13" fillId="0" borderId="0" xfId="0" applyNumberFormat="1" applyFont="1" applyBorder="1" applyAlignment="1" applyProtection="1">
      <alignment horizontal="center" vertical="center"/>
      <protection/>
    </xf>
    <xf numFmtId="181" fontId="5" fillId="2" borderId="9" xfId="0" applyNumberFormat="1" applyFont="1" applyFill="1" applyBorder="1" applyAlignment="1" applyProtection="1">
      <alignment horizontal="center" vertical="center"/>
      <protection/>
    </xf>
    <xf numFmtId="181" fontId="5" fillId="2" borderId="9" xfId="0" applyNumberFormat="1" applyFont="1" applyFill="1" applyBorder="1" applyAlignment="1">
      <alignment horizontal="center" vertical="center"/>
    </xf>
    <xf numFmtId="0" fontId="0" fillId="0" borderId="58" xfId="0" applyBorder="1" applyAlignment="1">
      <alignment vertical="center" wrapText="1"/>
    </xf>
    <xf numFmtId="181" fontId="5" fillId="2" borderId="58" xfId="0" applyNumberFormat="1" applyFont="1" applyFill="1" applyBorder="1" applyAlignment="1">
      <alignment horizontal="center" vertical="center"/>
    </xf>
    <xf numFmtId="181" fontId="5" fillId="0" borderId="58" xfId="0" applyNumberFormat="1" applyFont="1" applyBorder="1" applyAlignment="1">
      <alignment horizontal="center" vertical="center"/>
    </xf>
    <xf numFmtId="0" fontId="0" fillId="0" borderId="58" xfId="0" applyBorder="1" applyAlignment="1">
      <alignment vertical="center"/>
    </xf>
    <xf numFmtId="0" fontId="0" fillId="0" borderId="58" xfId="0" applyNumberFormat="1" applyBorder="1" applyAlignment="1">
      <alignment vertical="center"/>
    </xf>
    <xf numFmtId="0" fontId="0" fillId="0" borderId="24" xfId="0" applyFill="1" applyBorder="1" applyAlignment="1">
      <alignment vertical="center"/>
    </xf>
    <xf numFmtId="0" fontId="0" fillId="0" borderId="1" xfId="0" applyFill="1" applyBorder="1" applyAlignment="1">
      <alignment vertical="center"/>
    </xf>
    <xf numFmtId="223" fontId="0" fillId="0" borderId="24" xfId="0" applyNumberFormat="1" applyBorder="1" applyAlignment="1">
      <alignment vertical="center"/>
    </xf>
    <xf numFmtId="181" fontId="0" fillId="0" borderId="0" xfId="0" applyNumberFormat="1" applyBorder="1" applyAlignment="1">
      <alignment horizontal="center" vertical="center"/>
    </xf>
    <xf numFmtId="223" fontId="0" fillId="0" borderId="0" xfId="0" applyNumberFormat="1" applyAlignment="1">
      <alignment vertical="center"/>
    </xf>
    <xf numFmtId="181" fontId="0" fillId="0" borderId="0" xfId="0" applyNumberFormat="1" applyAlignment="1">
      <alignment horizontal="center" vertical="center"/>
    </xf>
    <xf numFmtId="181" fontId="0" fillId="0" borderId="55" xfId="0" applyNumberFormat="1" applyBorder="1" applyAlignment="1">
      <alignment horizontal="center" vertical="center" wrapText="1"/>
    </xf>
    <xf numFmtId="181" fontId="0" fillId="0" borderId="9" xfId="0" applyNumberFormat="1" applyBorder="1" applyAlignment="1">
      <alignment horizontal="center" vertical="center" wrapText="1"/>
    </xf>
    <xf numFmtId="223" fontId="0" fillId="0" borderId="9" xfId="0" applyNumberFormat="1" applyBorder="1" applyAlignment="1">
      <alignment vertical="center" wrapText="1"/>
    </xf>
    <xf numFmtId="181" fontId="5" fillId="2" borderId="56" xfId="0" applyNumberFormat="1" applyFont="1" applyFill="1" applyBorder="1" applyAlignment="1">
      <alignment horizontal="center" vertical="center"/>
    </xf>
    <xf numFmtId="181" fontId="5" fillId="0" borderId="56" xfId="0" applyNumberFormat="1" applyFont="1" applyBorder="1" applyAlignment="1">
      <alignment horizontal="center" vertical="center"/>
    </xf>
    <xf numFmtId="181" fontId="5" fillId="0" borderId="48" xfId="0" applyNumberFormat="1" applyFont="1" applyBorder="1" applyAlignment="1">
      <alignment horizontal="center" vertical="center"/>
    </xf>
    <xf numFmtId="0" fontId="0" fillId="0" borderId="48" xfId="0" applyNumberFormat="1" applyBorder="1" applyAlignment="1">
      <alignment/>
    </xf>
    <xf numFmtId="0" fontId="0" fillId="0" borderId="0" xfId="0" applyBorder="1" applyAlignment="1">
      <alignment vertical="center"/>
    </xf>
    <xf numFmtId="0" fontId="0" fillId="0" borderId="0" xfId="0" applyAlignment="1" quotePrefix="1">
      <alignment/>
    </xf>
    <xf numFmtId="0" fontId="16" fillId="0" borderId="0" xfId="0" applyFont="1" applyFill="1" applyAlignment="1" applyProtection="1">
      <alignment/>
      <protection/>
    </xf>
    <xf numFmtId="49" fontId="0" fillId="5" borderId="59" xfId="0" applyNumberFormat="1" applyFont="1" applyFill="1" applyBorder="1" applyAlignment="1" applyProtection="1">
      <alignment horizontal="left" vertical="center" shrinkToFit="1"/>
      <protection locked="0"/>
    </xf>
    <xf numFmtId="224" fontId="0" fillId="5" borderId="50" xfId="0" applyNumberFormat="1" applyFont="1" applyFill="1" applyBorder="1" applyAlignment="1" applyProtection="1">
      <alignment horizontal="left" vertical="center" shrinkToFit="1"/>
      <protection locked="0"/>
    </xf>
    <xf numFmtId="228" fontId="0" fillId="5" borderId="50" xfId="0" applyNumberFormat="1" applyFont="1" applyFill="1" applyBorder="1" applyAlignment="1" applyProtection="1">
      <alignment horizontal="left" vertical="center" shrinkToFit="1"/>
      <protection locked="0"/>
    </xf>
    <xf numFmtId="0" fontId="10" fillId="0" borderId="0" xfId="0" applyFont="1" applyBorder="1" applyAlignment="1" applyProtection="1">
      <alignment vertical="center"/>
      <protection/>
    </xf>
    <xf numFmtId="180" fontId="0" fillId="0" borderId="0" xfId="0" applyNumberFormat="1" applyFont="1" applyFill="1" applyBorder="1" applyAlignment="1" applyProtection="1">
      <alignment horizontal="right" vertical="top"/>
      <protection/>
    </xf>
    <xf numFmtId="0" fontId="0" fillId="0" borderId="43" xfId="0" applyFont="1" applyBorder="1" applyAlignment="1" applyProtection="1">
      <alignment vertical="top"/>
      <protection/>
    </xf>
    <xf numFmtId="0" fontId="10" fillId="0" borderId="60" xfId="0" applyFont="1" applyBorder="1" applyAlignment="1" applyProtection="1">
      <alignment vertical="center"/>
      <protection/>
    </xf>
    <xf numFmtId="0" fontId="2" fillId="0" borderId="60" xfId="0" applyFont="1" applyFill="1" applyBorder="1" applyAlignment="1" applyProtection="1">
      <alignment vertical="top"/>
      <protection/>
    </xf>
    <xf numFmtId="0" fontId="2" fillId="0" borderId="60" xfId="0" applyFont="1" applyBorder="1" applyAlignment="1" applyProtection="1">
      <alignment vertical="top"/>
      <protection/>
    </xf>
    <xf numFmtId="0" fontId="25" fillId="0" borderId="61" xfId="0" applyFont="1" applyBorder="1" applyAlignment="1">
      <alignment horizontal="left" vertical="center" wrapText="1"/>
    </xf>
    <xf numFmtId="0" fontId="25" fillId="0" borderId="62" xfId="0" applyFont="1" applyBorder="1" applyAlignment="1">
      <alignment horizontal="left" vertical="center"/>
    </xf>
    <xf numFmtId="0" fontId="0" fillId="0" borderId="63" xfId="0" applyFont="1" applyBorder="1" applyAlignment="1">
      <alignment vertical="center" wrapText="1"/>
    </xf>
    <xf numFmtId="0" fontId="25" fillId="0" borderId="64" xfId="0" applyFont="1" applyBorder="1" applyAlignment="1">
      <alignment horizontal="left" vertical="center" wrapText="1"/>
    </xf>
    <xf numFmtId="0" fontId="25" fillId="0" borderId="65" xfId="0" applyFont="1" applyBorder="1" applyAlignment="1">
      <alignment horizontal="left" vertical="center" wrapText="1"/>
    </xf>
    <xf numFmtId="0" fontId="25" fillId="0" borderId="66" xfId="0" applyFont="1" applyBorder="1" applyAlignment="1">
      <alignment horizontal="left" vertical="center" wrapText="1"/>
    </xf>
    <xf numFmtId="201" fontId="22" fillId="0" borderId="1" xfId="0" applyNumberFormat="1" applyFont="1" applyFill="1" applyBorder="1" applyAlignment="1" applyProtection="1">
      <alignment horizontal="center" shrinkToFit="1"/>
      <protection/>
    </xf>
    <xf numFmtId="0" fontId="29" fillId="0" borderId="0" xfId="0" applyFont="1" applyAlignment="1" applyProtection="1">
      <alignment horizontal="center"/>
      <protection hidden="1"/>
    </xf>
    <xf numFmtId="181" fontId="2" fillId="0" borderId="1" xfId="0" applyNumberFormat="1" applyFont="1" applyBorder="1" applyAlignment="1" applyProtection="1">
      <alignment/>
      <protection/>
    </xf>
    <xf numFmtId="0" fontId="2" fillId="0" borderId="0" xfId="0" applyFont="1" applyAlignment="1" applyProtection="1">
      <alignment/>
      <protection/>
    </xf>
    <xf numFmtId="0" fontId="0" fillId="0" borderId="0" xfId="0" applyFill="1" applyAlignment="1" applyProtection="1">
      <alignment/>
      <protection/>
    </xf>
    <xf numFmtId="0" fontId="2" fillId="0" borderId="0" xfId="0" applyFont="1" applyFill="1" applyAlignment="1" applyProtection="1">
      <alignment/>
      <protection/>
    </xf>
    <xf numFmtId="0" fontId="16" fillId="0" borderId="0" xfId="0" applyFont="1" applyAlignment="1">
      <alignment/>
    </xf>
    <xf numFmtId="0" fontId="19" fillId="0" borderId="67" xfId="21" applyFont="1" applyBorder="1" applyAlignment="1">
      <alignment horizontal="center"/>
      <protection/>
    </xf>
    <xf numFmtId="0" fontId="19" fillId="0" borderId="68" xfId="21" applyFont="1" applyBorder="1" applyAlignment="1">
      <alignment horizontal="center"/>
      <protection/>
    </xf>
    <xf numFmtId="0" fontId="0" fillId="6" borderId="45" xfId="0" applyFont="1" applyFill="1" applyBorder="1" applyAlignment="1">
      <alignment vertical="center"/>
    </xf>
    <xf numFmtId="0" fontId="0" fillId="6" borderId="43" xfId="0" applyFont="1" applyFill="1" applyBorder="1" applyAlignment="1">
      <alignment vertical="center"/>
    </xf>
    <xf numFmtId="181" fontId="2" fillId="5" borderId="1" xfId="0" applyNumberFormat="1" applyFont="1" applyFill="1" applyBorder="1" applyAlignment="1" applyProtection="1">
      <alignment horizontal="center" shrinkToFit="1"/>
      <protection locked="0"/>
    </xf>
    <xf numFmtId="0" fontId="2" fillId="5" borderId="1" xfId="0" applyFont="1" applyFill="1" applyBorder="1" applyAlignment="1" applyProtection="1">
      <alignment horizontal="center"/>
      <protection locked="0"/>
    </xf>
    <xf numFmtId="0" fontId="2" fillId="4" borderId="1" xfId="0" applyFont="1" applyFill="1" applyBorder="1" applyAlignment="1" applyProtection="1">
      <alignment horizontal="center" shrinkToFit="1"/>
      <protection locked="0"/>
    </xf>
    <xf numFmtId="0" fontId="3" fillId="7" borderId="1" xfId="0" applyFont="1" applyFill="1" applyBorder="1" applyAlignment="1" applyProtection="1">
      <alignment horizontal="left" vertical="center" wrapText="1"/>
      <protection/>
    </xf>
    <xf numFmtId="0" fontId="0" fillId="0" borderId="0" xfId="0" applyAlignment="1" applyProtection="1">
      <alignment/>
      <protection/>
    </xf>
    <xf numFmtId="180" fontId="5" fillId="0" borderId="39" xfId="0" applyNumberFormat="1" applyFont="1" applyBorder="1" applyAlignment="1">
      <alignment horizontal="center" vertical="center"/>
    </xf>
    <xf numFmtId="180" fontId="5" fillId="0" borderId="1" xfId="0" applyNumberFormat="1" applyFont="1" applyBorder="1" applyAlignment="1">
      <alignment horizontal="center" vertical="center"/>
    </xf>
    <xf numFmtId="180" fontId="5" fillId="0" borderId="57" xfId="0" applyNumberFormat="1" applyFont="1" applyBorder="1" applyAlignment="1">
      <alignment horizontal="center" vertical="center"/>
    </xf>
    <xf numFmtId="180" fontId="5" fillId="0" borderId="24" xfId="0" applyNumberFormat="1" applyFont="1" applyBorder="1" applyAlignment="1">
      <alignment horizontal="center" vertical="center"/>
    </xf>
    <xf numFmtId="180" fontId="5" fillId="0" borderId="58" xfId="0" applyNumberFormat="1" applyFont="1" applyBorder="1" applyAlignment="1">
      <alignment horizontal="center" vertical="center"/>
    </xf>
    <xf numFmtId="180" fontId="5" fillId="0" borderId="56" xfId="0" applyNumberFormat="1" applyFont="1" applyBorder="1" applyAlignment="1">
      <alignment horizontal="center" vertical="center"/>
    </xf>
    <xf numFmtId="0" fontId="2" fillId="0" borderId="62" xfId="0" applyFont="1" applyBorder="1" applyAlignment="1" applyProtection="1">
      <alignment vertical="top"/>
      <protection/>
    </xf>
    <xf numFmtId="0" fontId="8" fillId="0" borderId="0" xfId="16" applyFont="1" applyAlignment="1">
      <alignment vertical="center"/>
    </xf>
    <xf numFmtId="0" fontId="0" fillId="0" borderId="0" xfId="0" applyFont="1" applyAlignment="1">
      <alignment horizontal="justify"/>
    </xf>
    <xf numFmtId="0" fontId="14" fillId="0" borderId="69" xfId="0" applyFont="1" applyBorder="1" applyAlignment="1" applyProtection="1">
      <alignment wrapText="1"/>
      <protection/>
    </xf>
    <xf numFmtId="0" fontId="14" fillId="0" borderId="69" xfId="0" applyFont="1" applyBorder="1" applyAlignment="1" applyProtection="1">
      <alignment/>
      <protection/>
    </xf>
    <xf numFmtId="0" fontId="19" fillId="0" borderId="70" xfId="0" applyFont="1" applyBorder="1" applyAlignment="1">
      <alignment horizontal="center" vertical="center" shrinkToFit="1"/>
    </xf>
    <xf numFmtId="0" fontId="19" fillId="0" borderId="71" xfId="0" applyFont="1" applyBorder="1" applyAlignment="1">
      <alignment horizontal="center" vertical="center" shrinkToFit="1"/>
    </xf>
    <xf numFmtId="0" fontId="19" fillId="0" borderId="52" xfId="0" applyFont="1" applyBorder="1" applyAlignment="1">
      <alignment horizontal="center" vertical="center" shrinkToFit="1"/>
    </xf>
    <xf numFmtId="0" fontId="19" fillId="0" borderId="51" xfId="0" applyFont="1" applyBorder="1" applyAlignment="1">
      <alignment horizontal="center" vertical="center" shrinkToFit="1"/>
    </xf>
    <xf numFmtId="0" fontId="19" fillId="0" borderId="11" xfId="21" applyFont="1" applyBorder="1" applyAlignment="1">
      <alignment shrinkToFit="1"/>
      <protection/>
    </xf>
    <xf numFmtId="0" fontId="19" fillId="0" borderId="10" xfId="21" applyFont="1" applyBorder="1" applyAlignment="1">
      <alignment shrinkToFit="1"/>
      <protection/>
    </xf>
    <xf numFmtId="0" fontId="19" fillId="0" borderId="72" xfId="21" applyFont="1" applyBorder="1" applyAlignment="1">
      <alignment shrinkToFit="1"/>
      <protection/>
    </xf>
    <xf numFmtId="0" fontId="19" fillId="0" borderId="28" xfId="21" applyFont="1" applyBorder="1" applyAlignment="1">
      <alignment shrinkToFit="1"/>
      <protection/>
    </xf>
    <xf numFmtId="0" fontId="19" fillId="0" borderId="24" xfId="21" applyFont="1" applyBorder="1" applyAlignment="1">
      <alignment shrinkToFit="1"/>
      <protection/>
    </xf>
    <xf numFmtId="0" fontId="19" fillId="0" borderId="10" xfId="21" applyFont="1" applyBorder="1" applyAlignment="1">
      <alignment horizontal="left" shrinkToFit="1"/>
      <protection/>
    </xf>
    <xf numFmtId="0" fontId="19" fillId="0" borderId="43" xfId="21" applyFont="1" applyBorder="1" applyAlignment="1">
      <alignment shrinkToFit="1"/>
      <protection/>
    </xf>
    <xf numFmtId="0" fontId="19" fillId="0" borderId="35" xfId="21" applyFont="1" applyBorder="1" applyAlignment="1">
      <alignment shrinkToFit="1"/>
      <protection/>
    </xf>
    <xf numFmtId="0" fontId="19" fillId="0" borderId="73" xfId="21" applyFont="1" applyBorder="1" applyAlignment="1">
      <alignment shrinkToFit="1"/>
      <protection/>
    </xf>
    <xf numFmtId="0" fontId="19" fillId="0" borderId="74" xfId="21" applyFont="1" applyBorder="1" applyAlignment="1">
      <alignment shrinkToFit="1"/>
      <protection/>
    </xf>
    <xf numFmtId="0" fontId="19" fillId="0" borderId="75" xfId="21" applyFont="1" applyBorder="1" applyAlignment="1">
      <alignment shrinkToFit="1"/>
      <protection/>
    </xf>
    <xf numFmtId="0" fontId="19" fillId="0" borderId="76" xfId="21" applyFont="1" applyBorder="1" applyAlignment="1">
      <alignment shrinkToFit="1"/>
      <protection/>
    </xf>
    <xf numFmtId="0" fontId="19" fillId="0" borderId="76" xfId="21" applyFont="1" applyBorder="1" applyAlignment="1">
      <alignment horizontal="center" shrinkToFit="1"/>
      <protection/>
    </xf>
    <xf numFmtId="0" fontId="0" fillId="0" borderId="75" xfId="0" applyBorder="1" applyAlignment="1">
      <alignment shrinkToFit="1"/>
    </xf>
    <xf numFmtId="0" fontId="0" fillId="0" borderId="76" xfId="0" applyBorder="1" applyAlignment="1">
      <alignment shrinkToFit="1"/>
    </xf>
    <xf numFmtId="0" fontId="0" fillId="0" borderId="77" xfId="0" applyBorder="1" applyAlignment="1">
      <alignment shrinkToFit="1"/>
    </xf>
    <xf numFmtId="0" fontId="0" fillId="0" borderId="62" xfId="0" applyBorder="1" applyAlignment="1">
      <alignment shrinkToFit="1"/>
    </xf>
    <xf numFmtId="0" fontId="19" fillId="0" borderId="12" xfId="21" applyFont="1" applyBorder="1" applyAlignment="1">
      <alignment shrinkToFit="1"/>
      <protection/>
    </xf>
    <xf numFmtId="0" fontId="19" fillId="0" borderId="25" xfId="21" applyFont="1" applyBorder="1" applyAlignment="1">
      <alignment shrinkToFit="1"/>
      <protection/>
    </xf>
    <xf numFmtId="0" fontId="19" fillId="0" borderId="12" xfId="21" applyFont="1" applyBorder="1" applyAlignment="1">
      <alignment horizontal="left" shrinkToFit="1"/>
      <protection/>
    </xf>
    <xf numFmtId="0" fontId="19" fillId="0" borderId="63" xfId="21" applyFont="1" applyBorder="1" applyAlignment="1">
      <alignment shrinkToFit="1"/>
      <protection/>
    </xf>
    <xf numFmtId="0" fontId="19" fillId="0" borderId="78" xfId="21" applyFont="1" applyBorder="1" applyAlignment="1">
      <alignment shrinkToFit="1"/>
      <protection/>
    </xf>
    <xf numFmtId="0" fontId="19" fillId="0" borderId="77" xfId="21" applyFont="1" applyBorder="1" applyAlignment="1">
      <alignment shrinkToFit="1"/>
      <protection/>
    </xf>
    <xf numFmtId="0" fontId="19" fillId="0" borderId="62" xfId="21" applyFont="1" applyBorder="1" applyAlignment="1">
      <alignment horizontal="center" shrinkToFit="1"/>
      <protection/>
    </xf>
    <xf numFmtId="0" fontId="0" fillId="0" borderId="79" xfId="23" applyFont="1" applyBorder="1" applyAlignment="1" applyProtection="1">
      <alignment vertical="center"/>
      <protection/>
    </xf>
    <xf numFmtId="0" fontId="0" fillId="0" borderId="80" xfId="23" applyFont="1" applyBorder="1" applyAlignment="1" applyProtection="1">
      <alignment vertical="center"/>
      <protection/>
    </xf>
    <xf numFmtId="0" fontId="0" fillId="0" borderId="66" xfId="23" applyFont="1" applyBorder="1" applyAlignment="1" applyProtection="1">
      <alignment vertical="center"/>
      <protection/>
    </xf>
    <xf numFmtId="190" fontId="13" fillId="0" borderId="66" xfId="0" applyNumberFormat="1" applyFont="1" applyFill="1" applyBorder="1" applyAlignment="1" applyProtection="1">
      <alignment vertical="center"/>
      <protection/>
    </xf>
    <xf numFmtId="190" fontId="13" fillId="0" borderId="66" xfId="0" applyNumberFormat="1" applyFont="1" applyBorder="1" applyAlignment="1" applyProtection="1">
      <alignment vertical="center"/>
      <protection/>
    </xf>
    <xf numFmtId="0" fontId="0" fillId="0" borderId="0" xfId="24" applyProtection="1">
      <alignment vertical="center"/>
      <protection/>
    </xf>
    <xf numFmtId="0" fontId="0" fillId="0" borderId="0" xfId="24" applyAlignment="1" applyProtection="1">
      <alignment horizontal="center" vertical="center"/>
      <protection/>
    </xf>
    <xf numFmtId="0" fontId="0" fillId="0" borderId="0" xfId="24" applyFont="1" applyProtection="1">
      <alignment vertical="center"/>
      <protection/>
    </xf>
    <xf numFmtId="0" fontId="0" fillId="0" borderId="0" xfId="24" applyBorder="1" applyAlignment="1" applyProtection="1">
      <alignment vertical="center"/>
      <protection/>
    </xf>
    <xf numFmtId="0" fontId="0" fillId="0" borderId="0" xfId="24" applyBorder="1" applyProtection="1">
      <alignment vertical="center"/>
      <protection/>
    </xf>
    <xf numFmtId="0" fontId="0" fillId="0" borderId="0" xfId="24" applyBorder="1" applyAlignment="1" applyProtection="1">
      <alignment vertical="center" wrapText="1"/>
      <protection/>
    </xf>
    <xf numFmtId="0" fontId="13" fillId="0" borderId="56" xfId="24" applyFont="1" applyBorder="1" applyAlignment="1" applyProtection="1">
      <alignment vertical="center"/>
      <protection/>
    </xf>
    <xf numFmtId="0" fontId="13" fillId="0" borderId="0" xfId="24" applyFont="1" applyProtection="1">
      <alignment vertical="center"/>
      <protection/>
    </xf>
    <xf numFmtId="0" fontId="5" fillId="0" borderId="81" xfId="24" applyNumberFormat="1" applyFont="1" applyBorder="1" applyAlignment="1" applyProtection="1">
      <alignment vertical="center"/>
      <protection/>
    </xf>
    <xf numFmtId="0" fontId="5" fillId="0" borderId="82" xfId="24" applyNumberFormat="1" applyFont="1" applyBorder="1" applyAlignment="1" applyProtection="1">
      <alignment vertical="center"/>
      <protection/>
    </xf>
    <xf numFmtId="0" fontId="5" fillId="8" borderId="83" xfId="24" applyNumberFormat="1" applyFont="1" applyFill="1" applyBorder="1" applyAlignment="1" applyProtection="1">
      <alignment vertical="center"/>
      <protection/>
    </xf>
    <xf numFmtId="0" fontId="5" fillId="0" borderId="84" xfId="24" applyNumberFormat="1" applyFont="1" applyBorder="1" applyAlignment="1" applyProtection="1">
      <alignment vertical="center"/>
      <protection/>
    </xf>
    <xf numFmtId="0" fontId="0" fillId="7" borderId="1" xfId="0" applyFont="1" applyFill="1" applyBorder="1" applyAlignment="1" applyProtection="1">
      <alignment horizontal="left" vertical="center" wrapText="1"/>
      <protection/>
    </xf>
    <xf numFmtId="0" fontId="0" fillId="7" borderId="1" xfId="0" applyFill="1" applyBorder="1" applyAlignment="1" applyProtection="1">
      <alignment horizontal="left" vertical="center" wrapText="1"/>
      <protection/>
    </xf>
    <xf numFmtId="0" fontId="2" fillId="0" borderId="73" xfId="0" applyFont="1" applyBorder="1" applyAlignment="1" applyProtection="1">
      <alignment/>
      <protection/>
    </xf>
    <xf numFmtId="0" fontId="2" fillId="0" borderId="85" xfId="0" applyFont="1" applyBorder="1" applyAlignment="1" applyProtection="1">
      <alignment/>
      <protection/>
    </xf>
    <xf numFmtId="0" fontId="2" fillId="0" borderId="86" xfId="0" applyFont="1" applyBorder="1" applyAlignment="1" applyProtection="1">
      <alignment/>
      <protection/>
    </xf>
    <xf numFmtId="0" fontId="2" fillId="0" borderId="75" xfId="0" applyFont="1" applyBorder="1" applyAlignment="1" applyProtection="1">
      <alignment/>
      <protection/>
    </xf>
    <xf numFmtId="0" fontId="2" fillId="0" borderId="0" xfId="0" applyFont="1" applyBorder="1" applyAlignment="1" applyProtection="1">
      <alignment/>
      <protection/>
    </xf>
    <xf numFmtId="0" fontId="2" fillId="0" borderId="67" xfId="0" applyFont="1" applyBorder="1" applyAlignment="1" applyProtection="1">
      <alignment/>
      <protection/>
    </xf>
    <xf numFmtId="0" fontId="0" fillId="0" borderId="0" xfId="0" applyFont="1" applyAlignment="1" applyProtection="1">
      <alignment/>
      <protection/>
    </xf>
    <xf numFmtId="0" fontId="10" fillId="0" borderId="24" xfId="23" applyFont="1" applyBorder="1" applyAlignment="1" applyProtection="1">
      <alignment horizontal="center" vertical="center" wrapText="1"/>
      <protection/>
    </xf>
    <xf numFmtId="182" fontId="0" fillId="0" borderId="24" xfId="0" applyNumberFormat="1" applyFont="1" applyBorder="1" applyAlignment="1" applyProtection="1">
      <alignment horizontal="center" vertical="center"/>
      <protection/>
    </xf>
    <xf numFmtId="182" fontId="0" fillId="0" borderId="25" xfId="0" applyNumberFormat="1" applyFont="1" applyBorder="1" applyAlignment="1" applyProtection="1">
      <alignment horizontal="center" vertical="center"/>
      <protection/>
    </xf>
    <xf numFmtId="0" fontId="10" fillId="0" borderId="1" xfId="23" applyFont="1" applyBorder="1" applyAlignment="1" applyProtection="1">
      <alignment horizontal="center" vertical="center" wrapText="1"/>
      <protection/>
    </xf>
    <xf numFmtId="182" fontId="0" fillId="0" borderId="1" xfId="0" applyNumberFormat="1" applyFont="1" applyBorder="1" applyAlignment="1" applyProtection="1">
      <alignment horizontal="center" vertical="center"/>
      <protection/>
    </xf>
    <xf numFmtId="182" fontId="0" fillId="0" borderId="46" xfId="0" applyNumberFormat="1" applyFont="1" applyBorder="1" applyAlignment="1" applyProtection="1">
      <alignment horizontal="center" vertical="center"/>
      <protection/>
    </xf>
    <xf numFmtId="0" fontId="10" fillId="0" borderId="1" xfId="23" applyFont="1" applyFill="1" applyBorder="1" applyAlignment="1" applyProtection="1">
      <alignment horizontal="center" vertical="center" wrapText="1"/>
      <protection/>
    </xf>
    <xf numFmtId="182" fontId="0" fillId="3" borderId="1" xfId="0" applyNumberFormat="1" applyFont="1" applyFill="1" applyBorder="1" applyAlignment="1" applyProtection="1">
      <alignment horizontal="center" vertical="center"/>
      <protection/>
    </xf>
    <xf numFmtId="182" fontId="0" fillId="3" borderId="46" xfId="0" applyNumberFormat="1" applyFont="1" applyFill="1" applyBorder="1" applyAlignment="1" applyProtection="1">
      <alignment horizontal="center" vertical="center"/>
      <protection/>
    </xf>
    <xf numFmtId="182" fontId="0" fillId="0" borderId="1" xfId="0" applyNumberFormat="1" applyFont="1" applyFill="1" applyBorder="1" applyAlignment="1" applyProtection="1">
      <alignment horizontal="center" vertical="center"/>
      <protection/>
    </xf>
    <xf numFmtId="182" fontId="0" fillId="0" borderId="46" xfId="0" applyNumberFormat="1" applyFont="1" applyFill="1" applyBorder="1" applyAlignment="1" applyProtection="1">
      <alignment horizontal="center" vertical="center"/>
      <protection/>
    </xf>
    <xf numFmtId="182" fontId="0" fillId="0" borderId="57" xfId="0" applyNumberFormat="1" applyFont="1" applyFill="1" applyBorder="1" applyAlignment="1" applyProtection="1">
      <alignment horizontal="center" vertical="center"/>
      <protection/>
    </xf>
    <xf numFmtId="182" fontId="0" fillId="0" borderId="54" xfId="0" applyNumberFormat="1" applyFont="1" applyFill="1" applyBorder="1" applyAlignment="1" applyProtection="1">
      <alignment horizontal="center" vertical="center"/>
      <protection/>
    </xf>
    <xf numFmtId="0" fontId="2" fillId="0" borderId="87" xfId="0" applyFont="1" applyBorder="1" applyAlignment="1" applyProtection="1">
      <alignment/>
      <protection/>
    </xf>
    <xf numFmtId="0" fontId="2" fillId="0" borderId="68" xfId="0" applyFont="1" applyBorder="1" applyAlignment="1" applyProtection="1">
      <alignment/>
      <protection/>
    </xf>
    <xf numFmtId="0" fontId="10" fillId="0" borderId="88" xfId="23" applyFont="1" applyBorder="1" applyAlignment="1" applyProtection="1">
      <alignment horizontal="center" vertical="center" wrapText="1"/>
      <protection/>
    </xf>
    <xf numFmtId="182" fontId="0" fillId="0" borderId="88" xfId="0" applyNumberFormat="1" applyFont="1" applyBorder="1" applyAlignment="1" applyProtection="1">
      <alignment horizontal="center" vertical="center"/>
      <protection/>
    </xf>
    <xf numFmtId="182" fontId="0" fillId="0" borderId="89" xfId="0" applyNumberFormat="1" applyFont="1" applyBorder="1" applyAlignment="1" applyProtection="1">
      <alignment horizontal="center" vertical="center"/>
      <protection/>
    </xf>
    <xf numFmtId="0" fontId="10" fillId="0" borderId="9" xfId="23" applyFont="1" applyBorder="1" applyAlignment="1" applyProtection="1">
      <alignment horizontal="center" vertical="center" wrapText="1"/>
      <protection/>
    </xf>
    <xf numFmtId="182" fontId="0" fillId="3" borderId="57" xfId="0" applyNumberFormat="1" applyFont="1" applyFill="1" applyBorder="1" applyAlignment="1" applyProtection="1">
      <alignment horizontal="center" vertical="center"/>
      <protection/>
    </xf>
    <xf numFmtId="182" fontId="0" fillId="3" borderId="54" xfId="0" applyNumberFormat="1" applyFont="1" applyFill="1" applyBorder="1" applyAlignment="1" applyProtection="1">
      <alignment horizontal="center" vertical="center"/>
      <protection/>
    </xf>
    <xf numFmtId="0" fontId="7" fillId="0" borderId="0" xfId="0" applyFont="1" applyAlignment="1" applyProtection="1">
      <alignment/>
      <protection/>
    </xf>
    <xf numFmtId="178" fontId="0" fillId="5" borderId="64" xfId="0" applyNumberFormat="1" applyFont="1" applyFill="1" applyBorder="1" applyAlignment="1" applyProtection="1">
      <alignment horizontal="left" vertical="center" shrinkToFit="1"/>
      <protection/>
    </xf>
    <xf numFmtId="0" fontId="0" fillId="0" borderId="45" xfId="0" applyFont="1" applyFill="1" applyBorder="1" applyAlignment="1" applyProtection="1">
      <alignment vertical="center" wrapText="1"/>
      <protection/>
    </xf>
    <xf numFmtId="0" fontId="0" fillId="0" borderId="46" xfId="0" applyFont="1" applyFill="1" applyBorder="1" applyAlignment="1" applyProtection="1">
      <alignment vertical="center" wrapText="1"/>
      <protection/>
    </xf>
    <xf numFmtId="49" fontId="0" fillId="5" borderId="50" xfId="0" applyNumberFormat="1" applyFont="1" applyFill="1" applyBorder="1" applyAlignment="1" applyProtection="1">
      <alignment horizontal="left" vertical="center" shrinkToFit="1"/>
      <protection/>
    </xf>
    <xf numFmtId="49" fontId="0" fillId="0" borderId="50" xfId="0" applyNumberFormat="1" applyFont="1" applyFill="1" applyBorder="1" applyAlignment="1" applyProtection="1">
      <alignment horizontal="left" vertical="center" shrinkToFit="1"/>
      <protection/>
    </xf>
    <xf numFmtId="0" fontId="0" fillId="0" borderId="45"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25" xfId="0" applyFont="1" applyFill="1" applyBorder="1" applyAlignment="1" applyProtection="1">
      <alignment vertical="center" wrapText="1"/>
      <protection/>
    </xf>
    <xf numFmtId="0" fontId="0" fillId="0" borderId="46"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 xfId="0" applyBorder="1" applyAlignment="1" applyProtection="1">
      <alignment vertical="center"/>
      <protection/>
    </xf>
    <xf numFmtId="0" fontId="0" fillId="0" borderId="1" xfId="0" applyBorder="1" applyAlignment="1" applyProtection="1">
      <alignment horizontal="center" vertical="center"/>
      <protection/>
    </xf>
    <xf numFmtId="0" fontId="2" fillId="0" borderId="0" xfId="0" applyFont="1" applyAlignment="1" applyProtection="1">
      <alignment vertical="top"/>
      <protection/>
    </xf>
    <xf numFmtId="0" fontId="7" fillId="0" borderId="0" xfId="0" applyFont="1" applyAlignment="1" applyProtection="1">
      <alignment horizontal="right" vertical="center"/>
      <protection/>
    </xf>
    <xf numFmtId="0" fontId="7" fillId="0" borderId="0" xfId="0" applyFont="1" applyAlignment="1" applyProtection="1">
      <alignment/>
      <protection/>
    </xf>
    <xf numFmtId="0" fontId="7" fillId="0" borderId="0" xfId="0" applyFont="1" applyAlignment="1" applyProtection="1">
      <alignment horizontal="center" vertical="top"/>
      <protection/>
    </xf>
    <xf numFmtId="49" fontId="7" fillId="0" borderId="0" xfId="0" applyNumberFormat="1" applyFont="1" applyAlignment="1" applyProtection="1">
      <alignment horizontal="right" vertical="top"/>
      <protection/>
    </xf>
    <xf numFmtId="0" fontId="7" fillId="0" borderId="0" xfId="0" applyFont="1" applyAlignment="1" applyProtection="1">
      <alignment horizontal="left" vertical="center"/>
      <protection/>
    </xf>
    <xf numFmtId="0" fontId="7" fillId="0" borderId="0" xfId="0" applyFont="1" applyAlignment="1" applyProtection="1">
      <alignment horizontal="center" vertical="center"/>
      <protection/>
    </xf>
    <xf numFmtId="0" fontId="7" fillId="0" borderId="9" xfId="0" applyFont="1" applyBorder="1" applyAlignment="1" applyProtection="1">
      <alignment/>
      <protection/>
    </xf>
    <xf numFmtId="0" fontId="7" fillId="0" borderId="55" xfId="0" applyFont="1" applyBorder="1" applyAlignment="1" applyProtection="1">
      <alignment horizontal="center" vertical="center"/>
      <protection/>
    </xf>
    <xf numFmtId="0" fontId="7" fillId="0" borderId="90" xfId="0" applyFont="1" applyBorder="1" applyAlignment="1" applyProtection="1">
      <alignment horizontal="center" vertical="center"/>
      <protection/>
    </xf>
    <xf numFmtId="0" fontId="7" fillId="0" borderId="91"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7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67" xfId="0" applyFont="1" applyBorder="1" applyAlignment="1" applyProtection="1">
      <alignment horizontal="center" vertical="center"/>
      <protection/>
    </xf>
    <xf numFmtId="0" fontId="7" fillId="0" borderId="24" xfId="0" applyFont="1" applyBorder="1" applyAlignment="1" applyProtection="1">
      <alignment vertical="center"/>
      <protection/>
    </xf>
    <xf numFmtId="0" fontId="7" fillId="0" borderId="3" xfId="0" applyFont="1" applyBorder="1" applyAlignment="1" applyProtection="1">
      <alignment horizontal="center" vertical="center"/>
      <protection/>
    </xf>
    <xf numFmtId="0" fontId="7" fillId="0" borderId="69" xfId="0" applyFont="1" applyBorder="1" applyAlignment="1" applyProtection="1">
      <alignment horizontal="center" vertical="center"/>
      <protection/>
    </xf>
    <xf numFmtId="0" fontId="7" fillId="0" borderId="92" xfId="0" applyFont="1" applyBorder="1" applyAlignment="1" applyProtection="1">
      <alignment horizontal="center" vertical="center"/>
      <protection/>
    </xf>
    <xf numFmtId="0" fontId="2" fillId="0" borderId="1" xfId="0" applyFont="1" applyFill="1" applyBorder="1" applyAlignment="1" applyProtection="1">
      <alignment shrinkToFit="1"/>
      <protection/>
    </xf>
    <xf numFmtId="180" fontId="2" fillId="4" borderId="1" xfId="0" applyNumberFormat="1" applyFont="1" applyFill="1" applyBorder="1" applyAlignment="1" applyProtection="1">
      <alignment shrinkToFit="1"/>
      <protection/>
    </xf>
    <xf numFmtId="0" fontId="2" fillId="2" borderId="42" xfId="0" applyFont="1" applyFill="1" applyBorder="1" applyAlignment="1" applyProtection="1">
      <alignment shrinkToFit="1"/>
      <protection locked="0"/>
    </xf>
    <xf numFmtId="0" fontId="2" fillId="2" borderId="8" xfId="0" applyFont="1" applyFill="1" applyBorder="1" applyAlignment="1" applyProtection="1">
      <alignment horizontal="center" shrinkToFit="1"/>
      <protection locked="0"/>
    </xf>
    <xf numFmtId="0" fontId="2" fillId="2" borderId="42" xfId="0" applyNumberFormat="1" applyFont="1" applyFill="1" applyBorder="1" applyAlignment="1" applyProtection="1">
      <alignment horizontal="right" shrinkToFit="1"/>
      <protection locked="0"/>
    </xf>
    <xf numFmtId="0" fontId="2" fillId="2" borderId="8" xfId="0" applyFont="1" applyFill="1" applyBorder="1" applyAlignment="1" applyProtection="1">
      <alignment shrinkToFit="1"/>
      <protection locked="0"/>
    </xf>
    <xf numFmtId="0" fontId="0" fillId="0" borderId="7" xfId="0" applyFont="1" applyBorder="1" applyAlignment="1" applyProtection="1">
      <alignment horizontal="center" vertical="top"/>
      <protection/>
    </xf>
    <xf numFmtId="202" fontId="0" fillId="8" borderId="7" xfId="0" applyNumberFormat="1" applyFont="1" applyFill="1" applyBorder="1" applyAlignment="1" applyProtection="1">
      <alignment vertical="top"/>
      <protection/>
    </xf>
    <xf numFmtId="202" fontId="0" fillId="0" borderId="7" xfId="0" applyNumberFormat="1" applyFont="1" applyFill="1" applyBorder="1" applyAlignment="1" applyProtection="1">
      <alignment vertical="top"/>
      <protection/>
    </xf>
    <xf numFmtId="0" fontId="2" fillId="0" borderId="7" xfId="0" applyFont="1" applyFill="1" applyBorder="1" applyAlignment="1" applyProtection="1">
      <alignment vertical="top"/>
      <protection/>
    </xf>
    <xf numFmtId="0" fontId="0" fillId="0" borderId="93" xfId="0" applyFont="1" applyBorder="1" applyAlignment="1" applyProtection="1">
      <alignment horizontal="center" vertical="top"/>
      <protection/>
    </xf>
    <xf numFmtId="0" fontId="2" fillId="0" borderId="94" xfId="0" applyFont="1" applyFill="1" applyBorder="1" applyAlignment="1" applyProtection="1">
      <alignment vertical="top"/>
      <protection/>
    </xf>
    <xf numFmtId="0" fontId="13" fillId="0" borderId="95" xfId="24" applyFont="1" applyBorder="1" applyAlignment="1" applyProtection="1">
      <alignment vertical="center"/>
      <protection/>
    </xf>
    <xf numFmtId="0" fontId="0" fillId="0" borderId="95" xfId="24" applyFont="1" applyBorder="1" applyAlignment="1" applyProtection="1">
      <alignment horizontal="center" vertical="center" wrapText="1"/>
      <protection/>
    </xf>
    <xf numFmtId="0" fontId="0" fillId="0" borderId="6" xfId="24" applyFont="1" applyBorder="1" applyAlignment="1" applyProtection="1">
      <alignment horizontal="center" vertical="center" wrapText="1"/>
      <protection/>
    </xf>
    <xf numFmtId="0" fontId="0" fillId="0" borderId="96" xfId="24" applyFont="1" applyBorder="1" applyAlignment="1" applyProtection="1">
      <alignment horizontal="center" vertical="center" wrapText="1"/>
      <protection/>
    </xf>
    <xf numFmtId="0" fontId="2" fillId="0" borderId="87" xfId="0" applyFont="1" applyBorder="1" applyAlignment="1" applyProtection="1">
      <alignment vertical="top"/>
      <protection/>
    </xf>
    <xf numFmtId="0" fontId="15" fillId="0" borderId="0" xfId="0" applyFont="1" applyAlignment="1" applyProtection="1">
      <alignment horizontal="left"/>
      <protection locked="0"/>
    </xf>
    <xf numFmtId="0" fontId="0" fillId="7" borderId="95" xfId="0" applyFill="1" applyBorder="1" applyAlignment="1" applyProtection="1">
      <alignment vertical="center" wrapText="1"/>
      <protection/>
    </xf>
    <xf numFmtId="0" fontId="0" fillId="7" borderId="93" xfId="0" applyFill="1" applyBorder="1" applyAlignment="1" applyProtection="1">
      <alignment vertical="center" wrapText="1"/>
      <protection/>
    </xf>
    <xf numFmtId="0" fontId="0" fillId="7" borderId="97" xfId="0" applyFill="1" applyBorder="1" applyAlignment="1" applyProtection="1">
      <alignment vertical="center" wrapText="1"/>
      <protection/>
    </xf>
    <xf numFmtId="0" fontId="0" fillId="7" borderId="6" xfId="0" applyFill="1" applyBorder="1" applyAlignment="1" applyProtection="1">
      <alignment vertical="center" wrapText="1"/>
      <protection/>
    </xf>
    <xf numFmtId="0" fontId="0" fillId="7" borderId="7" xfId="0" applyFill="1" applyBorder="1" applyAlignment="1" applyProtection="1">
      <alignment vertical="center" wrapText="1"/>
      <protection/>
    </xf>
    <xf numFmtId="0" fontId="0" fillId="7" borderId="2" xfId="0" applyFill="1" applyBorder="1" applyAlignment="1" applyProtection="1">
      <alignment vertical="center" wrapText="1"/>
      <protection/>
    </xf>
    <xf numFmtId="0" fontId="0" fillId="7" borderId="96" xfId="0" applyFill="1" applyBorder="1" applyAlignment="1" applyProtection="1">
      <alignment vertical="center" wrapText="1"/>
      <protection/>
    </xf>
    <xf numFmtId="0" fontId="0" fillId="7" borderId="94" xfId="0" applyFill="1" applyBorder="1" applyAlignment="1" applyProtection="1">
      <alignment vertical="center" wrapText="1"/>
      <protection/>
    </xf>
    <xf numFmtId="0" fontId="0" fillId="7" borderId="60" xfId="0" applyFill="1" applyBorder="1" applyAlignment="1" applyProtection="1">
      <alignment vertical="center" wrapText="1"/>
      <protection/>
    </xf>
    <xf numFmtId="0" fontId="0" fillId="7" borderId="6" xfId="0" applyFont="1" applyFill="1" applyBorder="1" applyAlignment="1" applyProtection="1">
      <alignment vertical="center" wrapText="1"/>
      <protection/>
    </xf>
    <xf numFmtId="0" fontId="0" fillId="7" borderId="7" xfId="0" applyFont="1" applyFill="1" applyBorder="1" applyAlignment="1" applyProtection="1">
      <alignment vertical="center" wrapText="1"/>
      <protection/>
    </xf>
    <xf numFmtId="0" fontId="0" fillId="7" borderId="2" xfId="0" applyFont="1" applyFill="1" applyBorder="1" applyAlignment="1" applyProtection="1">
      <alignment vertical="center" wrapText="1"/>
      <protection/>
    </xf>
    <xf numFmtId="0" fontId="0" fillId="7" borderId="6" xfId="0" applyFont="1" applyFill="1" applyBorder="1" applyAlignment="1" applyProtection="1">
      <alignment vertical="center"/>
      <protection/>
    </xf>
    <xf numFmtId="0" fontId="0" fillId="7" borderId="7" xfId="0" applyFont="1" applyFill="1" applyBorder="1" applyAlignment="1" applyProtection="1">
      <alignment vertical="center"/>
      <protection/>
    </xf>
    <xf numFmtId="0" fontId="0" fillId="7" borderId="2" xfId="0" applyFont="1" applyFill="1" applyBorder="1" applyAlignment="1" applyProtection="1">
      <alignment vertical="center"/>
      <protection/>
    </xf>
    <xf numFmtId="0" fontId="0" fillId="7" borderId="96" xfId="0" applyFont="1" applyFill="1" applyBorder="1" applyAlignment="1" applyProtection="1">
      <alignment vertical="center" wrapText="1"/>
      <protection/>
    </xf>
    <xf numFmtId="0" fontId="0" fillId="7" borderId="94" xfId="0" applyFont="1" applyFill="1" applyBorder="1" applyAlignment="1" applyProtection="1">
      <alignment vertical="center" wrapText="1"/>
      <protection/>
    </xf>
    <xf numFmtId="0" fontId="0" fillId="7" borderId="60" xfId="0" applyFont="1" applyFill="1" applyBorder="1" applyAlignment="1" applyProtection="1">
      <alignment vertical="center" wrapText="1"/>
      <protection/>
    </xf>
    <xf numFmtId="0" fontId="7" fillId="0" borderId="87" xfId="0" applyFont="1" applyBorder="1" applyAlignment="1" applyProtection="1">
      <alignment/>
      <protection/>
    </xf>
    <xf numFmtId="225" fontId="0" fillId="0" borderId="46" xfId="0" applyNumberFormat="1" applyFont="1" applyFill="1" applyBorder="1" applyAlignment="1" applyProtection="1">
      <alignment horizontal="left" vertical="center"/>
      <protection/>
    </xf>
    <xf numFmtId="191" fontId="5" fillId="0" borderId="95" xfId="24" applyNumberFormat="1" applyFont="1" applyBorder="1" applyAlignment="1" applyProtection="1">
      <alignment vertical="center" shrinkToFit="1"/>
      <protection/>
    </xf>
    <xf numFmtId="191" fontId="5" fillId="0" borderId="93" xfId="24" applyNumberFormat="1" applyFont="1" applyBorder="1" applyAlignment="1" applyProtection="1">
      <alignment vertical="center" shrinkToFit="1"/>
      <protection/>
    </xf>
    <xf numFmtId="191" fontId="5" fillId="0" borderId="98" xfId="24" applyNumberFormat="1" applyFont="1" applyBorder="1" applyAlignment="1" applyProtection="1">
      <alignment vertical="center" shrinkToFit="1"/>
      <protection/>
    </xf>
    <xf numFmtId="191" fontId="5" fillId="0" borderId="99" xfId="24" applyNumberFormat="1" applyFont="1" applyBorder="1" applyAlignment="1" applyProtection="1">
      <alignment vertical="center" shrinkToFit="1"/>
      <protection/>
    </xf>
    <xf numFmtId="191" fontId="5" fillId="0" borderId="100" xfId="24" applyNumberFormat="1" applyFont="1" applyBorder="1" applyAlignment="1" applyProtection="1">
      <alignment vertical="center" shrinkToFit="1"/>
      <protection/>
    </xf>
    <xf numFmtId="191" fontId="5" fillId="0" borderId="101" xfId="24" applyNumberFormat="1" applyFont="1" applyBorder="1" applyAlignment="1" applyProtection="1">
      <alignment vertical="center" shrinkToFit="1"/>
      <protection/>
    </xf>
    <xf numFmtId="203" fontId="0" fillId="0" borderId="7" xfId="0" applyNumberFormat="1" applyFont="1" applyFill="1" applyBorder="1" applyAlignment="1" applyProtection="1">
      <alignment vertical="top" shrinkToFit="1"/>
      <protection/>
    </xf>
    <xf numFmtId="203" fontId="0" fillId="0" borderId="90" xfId="0" applyNumberFormat="1" applyFont="1" applyFill="1" applyBorder="1" applyAlignment="1" applyProtection="1">
      <alignment vertical="top" shrinkToFit="1"/>
      <protection/>
    </xf>
    <xf numFmtId="203" fontId="0" fillId="0" borderId="0" xfId="0" applyNumberFormat="1" applyFont="1" applyFill="1" applyBorder="1" applyAlignment="1" applyProtection="1">
      <alignment vertical="top" shrinkToFit="1"/>
      <protection/>
    </xf>
    <xf numFmtId="180" fontId="0" fillId="0" borderId="55" xfId="24" applyNumberFormat="1" applyBorder="1" applyAlignment="1" applyProtection="1">
      <alignment horizontal="center" vertical="center" shrinkToFit="1"/>
      <protection/>
    </xf>
    <xf numFmtId="180" fontId="0" fillId="0" borderId="6" xfId="24" applyNumberFormat="1" applyBorder="1" applyAlignment="1" applyProtection="1">
      <alignment horizontal="center" vertical="center" shrinkToFit="1"/>
      <protection/>
    </xf>
    <xf numFmtId="180" fontId="0" fillId="0" borderId="1" xfId="24" applyNumberFormat="1" applyBorder="1" applyAlignment="1" applyProtection="1">
      <alignment horizontal="center" vertical="center" shrinkToFit="1"/>
      <protection/>
    </xf>
    <xf numFmtId="180" fontId="0" fillId="0" borderId="9" xfId="24" applyNumberFormat="1" applyBorder="1" applyAlignment="1" applyProtection="1">
      <alignment horizontal="center" vertical="center" shrinkToFit="1"/>
      <protection/>
    </xf>
    <xf numFmtId="180" fontId="0" fillId="0" borderId="102" xfId="24" applyNumberFormat="1" applyBorder="1" applyAlignment="1" applyProtection="1">
      <alignment horizontal="center" vertical="center" shrinkToFit="1"/>
      <protection/>
    </xf>
    <xf numFmtId="180" fontId="0" fillId="0" borderId="103" xfId="24" applyNumberFormat="1" applyBorder="1" applyAlignment="1" applyProtection="1">
      <alignment horizontal="center" vertical="center" shrinkToFit="1"/>
      <protection/>
    </xf>
    <xf numFmtId="180" fontId="0" fillId="0" borderId="104" xfId="24" applyNumberFormat="1" applyBorder="1" applyAlignment="1" applyProtection="1">
      <alignment horizontal="center" vertical="center" shrinkToFit="1"/>
      <protection/>
    </xf>
    <xf numFmtId="180" fontId="0" fillId="0" borderId="96" xfId="0" applyNumberFormat="1" applyFont="1" applyFill="1" applyBorder="1" applyAlignment="1" applyProtection="1">
      <alignment horizontal="center" vertical="top"/>
      <protection/>
    </xf>
    <xf numFmtId="180" fontId="0" fillId="0" borderId="105" xfId="0" applyNumberFormat="1" applyFont="1" applyFill="1" applyBorder="1" applyAlignment="1" applyProtection="1">
      <alignment horizontal="center" vertical="top"/>
      <protection/>
    </xf>
    <xf numFmtId="180" fontId="0" fillId="0" borderId="0" xfId="24" applyNumberFormat="1" applyBorder="1" applyAlignment="1" applyProtection="1">
      <alignment horizontal="center" vertical="center" shrinkToFit="1"/>
      <protection/>
    </xf>
    <xf numFmtId="0" fontId="31" fillId="0" borderId="0" xfId="0" applyFont="1" applyAlignment="1">
      <alignment horizontal="left"/>
    </xf>
    <xf numFmtId="0" fontId="31" fillId="0" borderId="0" xfId="0" applyFont="1" applyAlignment="1">
      <alignment/>
    </xf>
    <xf numFmtId="0" fontId="32" fillId="0" borderId="0" xfId="0" applyFont="1" applyAlignment="1">
      <alignment vertical="center"/>
    </xf>
    <xf numFmtId="0" fontId="0" fillId="0" borderId="106" xfId="0" applyBorder="1" applyAlignment="1">
      <alignment horizontal="center" vertical="center"/>
    </xf>
    <xf numFmtId="0" fontId="8" fillId="0" borderId="0" xfId="16" applyAlignment="1">
      <alignment vertical="center"/>
    </xf>
    <xf numFmtId="0" fontId="0" fillId="5" borderId="107" xfId="0" applyFont="1" applyFill="1" applyBorder="1" applyAlignment="1" applyProtection="1">
      <alignment horizontal="left" vertical="center" shrinkToFit="1"/>
      <protection locked="0"/>
    </xf>
    <xf numFmtId="0" fontId="0" fillId="0" borderId="54" xfId="0" applyFont="1" applyFill="1" applyBorder="1" applyAlignment="1" applyProtection="1">
      <alignment/>
      <protection/>
    </xf>
    <xf numFmtId="49" fontId="0" fillId="5" borderId="108" xfId="0" applyNumberFormat="1" applyFont="1" applyFill="1" applyBorder="1" applyAlignment="1" applyProtection="1">
      <alignment horizontal="left" vertical="center" shrinkToFit="1"/>
      <protection locked="0"/>
    </xf>
    <xf numFmtId="49" fontId="2" fillId="2" borderId="6" xfId="0" applyNumberFormat="1" applyFont="1" applyFill="1" applyBorder="1" applyAlignment="1" applyProtection="1">
      <alignment vertical="center" shrinkToFit="1"/>
      <protection locked="0"/>
    </xf>
    <xf numFmtId="49" fontId="2" fillId="2" borderId="2" xfId="0" applyNumberFormat="1" applyFont="1" applyFill="1" applyBorder="1" applyAlignment="1" applyProtection="1">
      <alignment vertical="center" shrinkToFit="1"/>
      <protection locked="0"/>
    </xf>
    <xf numFmtId="49" fontId="2" fillId="5" borderId="1" xfId="0" applyNumberFormat="1" applyFont="1" applyFill="1" applyBorder="1" applyAlignment="1" applyProtection="1">
      <alignment horizontal="left" vertical="center" shrinkToFit="1"/>
      <protection locked="0"/>
    </xf>
    <xf numFmtId="0" fontId="3" fillId="0" borderId="109" xfId="0" applyFont="1" applyBorder="1" applyAlignment="1" applyProtection="1">
      <alignment horizontal="center" vertical="center"/>
      <protection/>
    </xf>
    <xf numFmtId="0" fontId="3" fillId="0" borderId="1" xfId="0" applyFont="1" applyFill="1" applyBorder="1" applyAlignment="1" applyProtection="1">
      <alignment horizontal="center" vertical="center" wrapText="1"/>
      <protection/>
    </xf>
    <xf numFmtId="0" fontId="12" fillId="0" borderId="1" xfId="0" applyFont="1" applyBorder="1" applyAlignment="1" applyProtection="1">
      <alignment/>
      <protection/>
    </xf>
    <xf numFmtId="0" fontId="3" fillId="0" borderId="1" xfId="0" applyFont="1" applyFill="1" applyBorder="1" applyAlignment="1" applyProtection="1">
      <alignment vertical="center" wrapText="1"/>
      <protection/>
    </xf>
    <xf numFmtId="0" fontId="3" fillId="0" borderId="1" xfId="0" applyFont="1" applyBorder="1" applyAlignment="1" applyProtection="1">
      <alignment wrapText="1"/>
      <protection/>
    </xf>
    <xf numFmtId="0" fontId="3" fillId="0" borderId="1" xfId="0" applyFont="1" applyBorder="1" applyAlignment="1" applyProtection="1">
      <alignment vertical="center" wrapText="1"/>
      <protection/>
    </xf>
    <xf numFmtId="0" fontId="3" fillId="0" borderId="1" xfId="0" applyFont="1" applyBorder="1" applyAlignment="1" applyProtection="1">
      <alignment/>
      <protection/>
    </xf>
    <xf numFmtId="0" fontId="3" fillId="0" borderId="110" xfId="0" applyFont="1" applyBorder="1" applyAlignment="1" applyProtection="1">
      <alignment horizontal="center" vertical="center"/>
      <protection/>
    </xf>
    <xf numFmtId="0" fontId="12" fillId="0" borderId="1" xfId="0" applyFont="1" applyFill="1" applyBorder="1" applyAlignment="1" applyProtection="1">
      <alignment horizontal="center" vertical="center" wrapText="1"/>
      <protection/>
    </xf>
    <xf numFmtId="0" fontId="3" fillId="1" borderId="1" xfId="0" applyFont="1" applyFill="1" applyBorder="1" applyAlignment="1" applyProtection="1">
      <alignment vertical="center" wrapText="1"/>
      <protection/>
    </xf>
    <xf numFmtId="0" fontId="3" fillId="8" borderId="1" xfId="0" applyFont="1" applyFill="1" applyBorder="1" applyAlignment="1" applyProtection="1">
      <alignment vertical="center" wrapText="1"/>
      <protection/>
    </xf>
    <xf numFmtId="0" fontId="0" fillId="8" borderId="1" xfId="0" applyFill="1" applyBorder="1" applyAlignment="1" applyProtection="1">
      <alignment/>
      <protection/>
    </xf>
    <xf numFmtId="0" fontId="3" fillId="8" borderId="9" xfId="0" applyFont="1" applyFill="1" applyBorder="1" applyAlignment="1" applyProtection="1">
      <alignment vertical="center" wrapText="1"/>
      <protection/>
    </xf>
    <xf numFmtId="0" fontId="0" fillId="8" borderId="24" xfId="0" applyFill="1" applyBorder="1" applyAlignment="1" applyProtection="1">
      <alignment/>
      <protection/>
    </xf>
    <xf numFmtId="0" fontId="3" fillId="8" borderId="24" xfId="0" applyFont="1" applyFill="1" applyBorder="1" applyAlignment="1" applyProtection="1">
      <alignment vertical="center" wrapText="1"/>
      <protection/>
    </xf>
    <xf numFmtId="181" fontId="3" fillId="9" borderId="9" xfId="0" applyNumberFormat="1" applyFont="1" applyFill="1" applyBorder="1" applyAlignment="1" applyProtection="1">
      <alignment vertical="center" wrapText="1"/>
      <protection/>
    </xf>
    <xf numFmtId="181" fontId="3" fillId="9" borderId="24" xfId="0" applyNumberFormat="1" applyFont="1" applyFill="1" applyBorder="1" applyAlignment="1" applyProtection="1">
      <alignment vertical="center" wrapText="1"/>
      <protection/>
    </xf>
    <xf numFmtId="0" fontId="0" fillId="0" borderId="24" xfId="0" applyBorder="1" applyAlignment="1" applyProtection="1">
      <alignment/>
      <protection/>
    </xf>
    <xf numFmtId="0" fontId="0" fillId="0" borderId="0" xfId="0" applyFont="1" applyAlignment="1">
      <alignment horizontal="left" vertical="center"/>
    </xf>
    <xf numFmtId="0" fontId="0" fillId="0" borderId="2" xfId="0" applyFont="1" applyBorder="1" applyAlignment="1">
      <alignment vertical="center"/>
    </xf>
    <xf numFmtId="0" fontId="0" fillId="0" borderId="73" xfId="0" applyFont="1" applyBorder="1" applyAlignment="1">
      <alignment vertical="center" wrapText="1"/>
    </xf>
    <xf numFmtId="0" fontId="0" fillId="0" borderId="74" xfId="0" applyFont="1" applyBorder="1" applyAlignment="1">
      <alignment vertical="center" wrapText="1"/>
    </xf>
    <xf numFmtId="0" fontId="8" fillId="0" borderId="77" xfId="16" applyFont="1" applyBorder="1" applyAlignment="1">
      <alignment vertical="center" wrapText="1"/>
    </xf>
    <xf numFmtId="0" fontId="0" fillId="0" borderId="62" xfId="0" applyFont="1" applyBorder="1" applyAlignment="1">
      <alignment/>
    </xf>
    <xf numFmtId="0" fontId="0" fillId="0" borderId="75" xfId="0" applyFont="1" applyBorder="1" applyAlignment="1">
      <alignment vertical="center" wrapText="1"/>
    </xf>
    <xf numFmtId="0" fontId="0" fillId="0" borderId="76" xfId="0" applyFont="1" applyBorder="1" applyAlignment="1">
      <alignment vertical="center" wrapText="1"/>
    </xf>
    <xf numFmtId="0" fontId="8" fillId="0" borderId="0" xfId="16" applyFont="1" applyAlignment="1">
      <alignment horizontal="left" vertical="center"/>
    </xf>
    <xf numFmtId="0" fontId="8" fillId="0" borderId="0" xfId="16"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xf>
    <xf numFmtId="0" fontId="0" fillId="0" borderId="0" xfId="0" applyFont="1" applyAlignment="1">
      <alignment horizontal="left" vertical="top"/>
    </xf>
    <xf numFmtId="0" fontId="0" fillId="0" borderId="2" xfId="0" applyFont="1" applyBorder="1" applyAlignment="1">
      <alignment vertical="center" wrapText="1"/>
    </xf>
    <xf numFmtId="0" fontId="3" fillId="1" borderId="9" xfId="0" applyFont="1" applyFill="1" applyBorder="1" applyAlignment="1" applyProtection="1">
      <alignment vertical="center" wrapText="1"/>
      <protection/>
    </xf>
    <xf numFmtId="0" fontId="3" fillId="0" borderId="55" xfId="0" applyFont="1" applyBorder="1" applyAlignment="1" applyProtection="1">
      <alignment horizontal="center" vertical="center"/>
      <protection/>
    </xf>
    <xf numFmtId="0" fontId="3" fillId="0" borderId="91" xfId="0" applyFont="1" applyBorder="1" applyAlignment="1" applyProtection="1">
      <alignment horizontal="center" vertical="center"/>
      <protection/>
    </xf>
    <xf numFmtId="0" fontId="3" fillId="0" borderId="55" xfId="0" applyFont="1" applyBorder="1" applyAlignment="1" applyProtection="1">
      <alignment horizontal="center" vertical="center" wrapText="1"/>
      <protection/>
    </xf>
    <xf numFmtId="0" fontId="3" fillId="0" borderId="90" xfId="0" applyFont="1" applyBorder="1" applyAlignment="1" applyProtection="1">
      <alignment horizontal="center" vertical="center" wrapText="1"/>
      <protection/>
    </xf>
    <xf numFmtId="0" fontId="3" fillId="0" borderId="91" xfId="0" applyFont="1" applyBorder="1" applyAlignment="1" applyProtection="1">
      <alignment horizontal="center" vertical="center" wrapText="1"/>
      <protection/>
    </xf>
    <xf numFmtId="0" fontId="3" fillId="0" borderId="55" xfId="0" applyFont="1" applyFill="1" applyBorder="1" applyAlignment="1" applyProtection="1">
      <alignment horizontal="center" vertical="center" wrapText="1"/>
      <protection/>
    </xf>
    <xf numFmtId="0" fontId="0" fillId="0" borderId="91" xfId="0" applyBorder="1" applyAlignment="1" applyProtection="1">
      <alignment horizontal="center" vertical="center" wrapText="1"/>
      <protection/>
    </xf>
    <xf numFmtId="0" fontId="3" fillId="1" borderId="6" xfId="0" applyFont="1" applyFill="1" applyBorder="1" applyAlignment="1" applyProtection="1">
      <alignment horizontal="center" vertical="center" wrapText="1"/>
      <protection/>
    </xf>
    <xf numFmtId="0" fontId="0" fillId="0" borderId="7" xfId="0" applyBorder="1" applyAlignment="1" applyProtection="1">
      <alignment/>
      <protection/>
    </xf>
    <xf numFmtId="0" fontId="0" fillId="0" borderId="2" xfId="0" applyBorder="1" applyAlignment="1" applyProtection="1">
      <alignment/>
      <protection/>
    </xf>
    <xf numFmtId="0" fontId="3" fillId="0" borderId="9" xfId="0" applyFont="1" applyFill="1" applyBorder="1" applyAlignment="1" applyProtection="1">
      <alignment horizontal="center" vertical="center" wrapText="1"/>
      <protection/>
    </xf>
    <xf numFmtId="0" fontId="0" fillId="0" borderId="24" xfId="0" applyFill="1" applyBorder="1" applyAlignment="1" applyProtection="1">
      <alignment wrapText="1"/>
      <protection/>
    </xf>
    <xf numFmtId="0" fontId="3" fillId="1" borderId="9" xfId="0" applyFont="1" applyFill="1" applyBorder="1" applyAlignment="1" applyProtection="1">
      <alignment horizontal="center" vertical="center" wrapText="1"/>
      <protection/>
    </xf>
    <xf numFmtId="0" fontId="0" fillId="0" borderId="24" xfId="0" applyBorder="1" applyAlignment="1" applyProtection="1">
      <alignment wrapText="1"/>
      <protection/>
    </xf>
    <xf numFmtId="0" fontId="0" fillId="1" borderId="24" xfId="0" applyFill="1" applyBorder="1" applyAlignment="1" applyProtection="1">
      <alignment wrapText="1"/>
      <protection/>
    </xf>
    <xf numFmtId="0" fontId="12" fillId="0" borderId="9" xfId="0" applyFont="1" applyFill="1" applyBorder="1" applyAlignment="1" applyProtection="1">
      <alignment horizontal="center" vertical="center" wrapText="1"/>
      <protection/>
    </xf>
    <xf numFmtId="0" fontId="12" fillId="0" borderId="24" xfId="0" applyFont="1" applyBorder="1" applyAlignment="1" applyProtection="1">
      <alignment horizontal="center"/>
      <protection/>
    </xf>
    <xf numFmtId="0" fontId="12" fillId="7" borderId="9" xfId="0" applyFont="1" applyFill="1" applyBorder="1" applyAlignment="1" applyProtection="1">
      <alignment vertical="center" wrapText="1"/>
      <protection/>
    </xf>
    <xf numFmtId="0" fontId="12" fillId="7" borderId="24" xfId="0" applyFont="1" applyFill="1" applyBorder="1" applyAlignment="1" applyProtection="1">
      <alignment vertical="center" wrapText="1"/>
      <protection/>
    </xf>
    <xf numFmtId="0" fontId="3" fillId="4" borderId="6" xfId="0" applyFont="1" applyFill="1" applyBorder="1" applyAlignment="1" applyProtection="1">
      <alignment horizontal="center" vertical="center"/>
      <protection/>
    </xf>
    <xf numFmtId="0" fontId="3" fillId="4" borderId="7" xfId="0" applyFont="1" applyFill="1" applyBorder="1" applyAlignment="1" applyProtection="1">
      <alignment horizontal="center" vertical="center"/>
      <protection/>
    </xf>
    <xf numFmtId="0" fontId="3" fillId="4" borderId="2" xfId="0" applyFont="1" applyFill="1" applyBorder="1" applyAlignment="1" applyProtection="1">
      <alignment horizontal="center" vertical="center"/>
      <protection/>
    </xf>
    <xf numFmtId="0" fontId="3" fillId="7" borderId="9" xfId="0" applyFont="1" applyFill="1" applyBorder="1" applyAlignment="1" applyProtection="1">
      <alignment vertical="center" wrapText="1"/>
      <protection/>
    </xf>
    <xf numFmtId="0" fontId="3" fillId="7" borderId="24" xfId="0" applyFont="1" applyFill="1" applyBorder="1" applyAlignment="1" applyProtection="1">
      <alignment vertical="center" wrapText="1"/>
      <protection/>
    </xf>
    <xf numFmtId="0" fontId="3" fillId="0" borderId="9" xfId="0" applyFont="1" applyFill="1" applyBorder="1" applyAlignment="1" applyProtection="1">
      <alignment vertical="center" wrapText="1"/>
      <protection/>
    </xf>
    <xf numFmtId="0" fontId="3" fillId="0" borderId="6"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29" fillId="0" borderId="0" xfId="0" applyFont="1" applyFill="1" applyAlignment="1" applyProtection="1">
      <alignment horizontal="left" wrapText="1"/>
      <protection hidden="1"/>
    </xf>
    <xf numFmtId="0" fontId="29" fillId="0" borderId="69" xfId="0" applyFont="1" applyFill="1" applyBorder="1" applyAlignment="1" applyProtection="1">
      <alignment horizontal="left" wrapText="1"/>
      <protection hidden="1"/>
    </xf>
    <xf numFmtId="0" fontId="14" fillId="8" borderId="9" xfId="0" applyFont="1" applyFill="1" applyBorder="1" applyAlignment="1" applyProtection="1">
      <alignment vertical="center" wrapText="1"/>
      <protection/>
    </xf>
    <xf numFmtId="0" fontId="16" fillId="8" borderId="24" xfId="0" applyFont="1" applyFill="1" applyBorder="1" applyAlignment="1" applyProtection="1">
      <alignment/>
      <protection/>
    </xf>
    <xf numFmtId="0" fontId="7" fillId="0" borderId="0" xfId="0" applyFont="1" applyBorder="1" applyAlignment="1" applyProtection="1">
      <alignment horizontal="left" vertical="top" wrapText="1"/>
      <protection/>
    </xf>
    <xf numFmtId="0" fontId="0" fillId="0" borderId="111" xfId="0" applyFont="1" applyFill="1" applyBorder="1" applyAlignment="1" applyProtection="1">
      <alignment vertical="center" wrapText="1"/>
      <protection/>
    </xf>
    <xf numFmtId="0" fontId="0" fillId="0" borderId="112" xfId="0" applyFont="1" applyFill="1" applyBorder="1" applyAlignment="1" applyProtection="1">
      <alignment vertical="center" wrapText="1"/>
      <protection/>
    </xf>
    <xf numFmtId="0" fontId="0" fillId="0" borderId="45" xfId="0" applyFont="1" applyFill="1" applyBorder="1" applyAlignment="1" applyProtection="1">
      <alignment vertical="center" wrapText="1"/>
      <protection/>
    </xf>
    <xf numFmtId="0" fontId="0" fillId="0" borderId="46" xfId="0" applyFont="1" applyFill="1" applyBorder="1" applyAlignment="1" applyProtection="1">
      <alignment vertical="center" wrapText="1"/>
      <protection/>
    </xf>
    <xf numFmtId="0" fontId="0" fillId="0" borderId="45"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6" fillId="0" borderId="0" xfId="0" applyFont="1" applyAlignment="1" applyProtection="1">
      <alignment horizontal="center" vertical="center"/>
      <protection/>
    </xf>
    <xf numFmtId="0" fontId="0" fillId="0" borderId="0" xfId="0" applyAlignment="1" applyProtection="1">
      <alignment horizontal="center"/>
      <protection/>
    </xf>
    <xf numFmtId="0" fontId="0" fillId="0" borderId="73" xfId="0" applyFont="1" applyBorder="1" applyAlignment="1" applyProtection="1">
      <alignment vertical="center"/>
      <protection/>
    </xf>
    <xf numFmtId="0" fontId="0" fillId="0" borderId="74" xfId="0" applyFont="1" applyBorder="1" applyAlignment="1" applyProtection="1">
      <alignment vertical="center"/>
      <protection/>
    </xf>
    <xf numFmtId="0" fontId="0" fillId="0" borderId="47" xfId="0" applyFont="1" applyFill="1" applyBorder="1" applyAlignment="1" applyProtection="1">
      <alignment vertical="center" wrapText="1"/>
      <protection/>
    </xf>
    <xf numFmtId="0" fontId="0" fillId="0" borderId="48" xfId="0" applyFont="1" applyFill="1" applyBorder="1" applyAlignment="1" applyProtection="1">
      <alignment vertical="center" wrapText="1"/>
      <protection/>
    </xf>
    <xf numFmtId="0" fontId="0" fillId="0" borderId="111" xfId="0" applyFont="1" applyFill="1" applyBorder="1" applyAlignment="1" applyProtection="1">
      <alignment vertical="center"/>
      <protection/>
    </xf>
    <xf numFmtId="0" fontId="0" fillId="0" borderId="112" xfId="0" applyFont="1" applyFill="1" applyBorder="1" applyAlignment="1" applyProtection="1">
      <alignment vertical="center"/>
      <protection/>
    </xf>
    <xf numFmtId="0" fontId="0" fillId="0" borderId="46" xfId="0" applyBorder="1" applyAlignment="1" applyProtection="1">
      <alignment vertical="center" wrapText="1"/>
      <protection/>
    </xf>
    <xf numFmtId="0" fontId="0" fillId="0" borderId="113" xfId="0" applyFont="1" applyFill="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43" xfId="0" applyFont="1" applyFill="1" applyBorder="1" applyAlignment="1" applyProtection="1">
      <alignment vertical="center" wrapText="1"/>
      <protection/>
    </xf>
    <xf numFmtId="0" fontId="0" fillId="0" borderId="1" xfId="0" applyBorder="1" applyAlignment="1" applyProtection="1">
      <alignment horizontal="center" vertical="center" wrapText="1"/>
      <protection/>
    </xf>
    <xf numFmtId="49" fontId="3" fillId="0" borderId="1" xfId="0" applyNumberFormat="1" applyFont="1" applyBorder="1" applyAlignment="1" applyProtection="1">
      <alignment horizontal="center" vertical="center" wrapText="1"/>
      <protection/>
    </xf>
    <xf numFmtId="0" fontId="12" fillId="0" borderId="9" xfId="0" applyFont="1" applyFill="1" applyBorder="1" applyAlignment="1" applyProtection="1">
      <alignment vertical="center" wrapText="1"/>
      <protection/>
    </xf>
    <xf numFmtId="0" fontId="12" fillId="0" borderId="24" xfId="0" applyFont="1" applyFill="1" applyBorder="1" applyAlignment="1" applyProtection="1">
      <alignment vertical="center" wrapText="1"/>
      <protection/>
    </xf>
    <xf numFmtId="0" fontId="12" fillId="0" borderId="1" xfId="0" applyFont="1" applyFill="1" applyBorder="1" applyAlignment="1" applyProtection="1">
      <alignment vertical="center" wrapText="1"/>
      <protection/>
    </xf>
    <xf numFmtId="0" fontId="12" fillId="0" borderId="1" xfId="0" applyFont="1" applyBorder="1" applyAlignment="1" applyProtection="1">
      <alignment wrapText="1"/>
      <protection/>
    </xf>
    <xf numFmtId="0" fontId="3" fillId="3" borderId="6" xfId="0" applyFont="1" applyFill="1" applyBorder="1" applyAlignment="1" applyProtection="1">
      <alignment vertical="center" wrapText="1"/>
      <protection/>
    </xf>
    <xf numFmtId="0" fontId="3" fillId="3" borderId="7" xfId="0" applyFont="1" applyFill="1" applyBorder="1" applyAlignment="1" applyProtection="1">
      <alignment vertical="center" wrapText="1"/>
      <protection/>
    </xf>
    <xf numFmtId="0" fontId="3" fillId="3" borderId="2" xfId="0" applyFont="1" applyFill="1" applyBorder="1" applyAlignment="1" applyProtection="1">
      <alignment vertical="center" wrapText="1"/>
      <protection/>
    </xf>
    <xf numFmtId="0" fontId="3" fillId="0" borderId="24" xfId="0" applyFont="1" applyBorder="1" applyAlignment="1" applyProtection="1">
      <alignment horizontal="center"/>
      <protection/>
    </xf>
    <xf numFmtId="180" fontId="0" fillId="0" borderId="79" xfId="0" applyNumberFormat="1" applyBorder="1" applyAlignment="1" applyProtection="1">
      <alignment horizontal="center" vertical="center"/>
      <protection/>
    </xf>
    <xf numFmtId="180" fontId="0" fillId="0" borderId="80" xfId="0" applyNumberFormat="1" applyFont="1" applyBorder="1" applyAlignment="1" applyProtection="1">
      <alignment horizontal="center" vertical="center"/>
      <protection/>
    </xf>
    <xf numFmtId="180" fontId="0" fillId="0" borderId="79" xfId="0" applyNumberFormat="1" applyFont="1" applyBorder="1" applyAlignment="1" applyProtection="1">
      <alignment horizontal="center" vertical="center" wrapText="1"/>
      <protection/>
    </xf>
    <xf numFmtId="180" fontId="0" fillId="0" borderId="80" xfId="0" applyNumberFormat="1" applyFont="1" applyBorder="1" applyAlignment="1" applyProtection="1">
      <alignment horizontal="center" vertical="center" wrapText="1"/>
      <protection/>
    </xf>
    <xf numFmtId="0" fontId="0" fillId="0" borderId="1" xfId="23" applyFont="1" applyBorder="1" applyAlignment="1" applyProtection="1">
      <alignment vertical="center"/>
      <protection/>
    </xf>
    <xf numFmtId="0" fontId="0" fillId="0" borderId="79" xfId="0" applyFont="1" applyBorder="1" applyAlignment="1" applyProtection="1">
      <alignment horizontal="center" vertical="center"/>
      <protection/>
    </xf>
    <xf numFmtId="0" fontId="0" fillId="0" borderId="80"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0" fillId="0" borderId="79" xfId="0" applyNumberFormat="1" applyFont="1" applyBorder="1" applyAlignment="1" applyProtection="1">
      <alignment horizontal="center" vertical="center"/>
      <protection/>
    </xf>
    <xf numFmtId="0" fontId="0" fillId="0" borderId="80" xfId="0" applyNumberFormat="1" applyFont="1" applyBorder="1" applyAlignment="1" applyProtection="1">
      <alignment horizontal="center" vertical="center"/>
      <protection/>
    </xf>
    <xf numFmtId="0" fontId="0" fillId="0" borderId="66" xfId="0" applyNumberFormat="1" applyFont="1" applyBorder="1" applyAlignment="1" applyProtection="1">
      <alignment horizontal="center" vertical="center"/>
      <protection/>
    </xf>
    <xf numFmtId="0" fontId="0" fillId="0" borderId="79" xfId="23" applyFont="1" applyBorder="1" applyAlignment="1" applyProtection="1">
      <alignment horizontal="center" vertical="center"/>
      <protection/>
    </xf>
    <xf numFmtId="0" fontId="0" fillId="0" borderId="80" xfId="23" applyFont="1" applyBorder="1" applyAlignment="1" applyProtection="1">
      <alignment horizontal="center" vertical="center"/>
      <protection/>
    </xf>
    <xf numFmtId="0" fontId="0" fillId="0" borderId="66" xfId="23" applyFont="1" applyBorder="1" applyAlignment="1" applyProtection="1">
      <alignment horizontal="center" vertical="center"/>
      <protection/>
    </xf>
    <xf numFmtId="180" fontId="0" fillId="0" borderId="79" xfId="23" applyNumberFormat="1" applyFont="1" applyBorder="1" applyAlignment="1" applyProtection="1">
      <alignment horizontal="center" vertical="center"/>
      <protection/>
    </xf>
    <xf numFmtId="180" fontId="0" fillId="0" borderId="80" xfId="23" applyNumberFormat="1" applyFont="1" applyBorder="1" applyAlignment="1" applyProtection="1">
      <alignment horizontal="center" vertical="center"/>
      <protection/>
    </xf>
    <xf numFmtId="180" fontId="0" fillId="0" borderId="66" xfId="23" applyNumberFormat="1" applyFont="1" applyBorder="1" applyAlignment="1" applyProtection="1">
      <alignment horizontal="center" vertical="center"/>
      <protection/>
    </xf>
    <xf numFmtId="180" fontId="0" fillId="0" borderId="79" xfId="0" applyNumberFormat="1" applyFont="1" applyBorder="1" applyAlignment="1" applyProtection="1">
      <alignment horizontal="center" vertical="center"/>
      <protection/>
    </xf>
    <xf numFmtId="0" fontId="0" fillId="0" borderId="9" xfId="23" applyFont="1" applyBorder="1" applyAlignment="1" applyProtection="1">
      <alignment horizontal="center" vertical="center"/>
      <protection/>
    </xf>
    <xf numFmtId="0" fontId="0" fillId="0" borderId="24" xfId="23" applyFont="1" applyBorder="1" applyAlignment="1" applyProtection="1">
      <alignment horizontal="center" vertical="center"/>
      <protection/>
    </xf>
    <xf numFmtId="0" fontId="0" fillId="0" borderId="6" xfId="0" applyFont="1" applyBorder="1" applyAlignment="1" applyProtection="1">
      <alignment horizontal="center" vertical="center"/>
      <protection/>
    </xf>
    <xf numFmtId="0" fontId="0" fillId="0" borderId="7"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0" fillId="0" borderId="55" xfId="23" applyFont="1" applyBorder="1" applyAlignment="1" applyProtection="1">
      <alignment horizontal="center" vertical="center" wrapText="1"/>
      <protection/>
    </xf>
    <xf numFmtId="0" fontId="0" fillId="0" borderId="90" xfId="23" applyFont="1" applyBorder="1" applyAlignment="1" applyProtection="1">
      <alignment horizontal="center" vertical="center" wrapText="1"/>
      <protection/>
    </xf>
    <xf numFmtId="0" fontId="0" fillId="0" borderId="91" xfId="23" applyFont="1" applyBorder="1" applyAlignment="1" applyProtection="1">
      <alignment horizontal="center" vertical="center" wrapText="1"/>
      <protection/>
    </xf>
    <xf numFmtId="0" fontId="0" fillId="0" borderId="3" xfId="23" applyFont="1" applyBorder="1" applyAlignment="1" applyProtection="1">
      <alignment horizontal="center" vertical="center" wrapText="1"/>
      <protection/>
    </xf>
    <xf numFmtId="0" fontId="0" fillId="0" borderId="69" xfId="23" applyFont="1" applyBorder="1" applyAlignment="1" applyProtection="1">
      <alignment horizontal="center" vertical="center" wrapText="1"/>
      <protection/>
    </xf>
    <xf numFmtId="0" fontId="0" fillId="0" borderId="92" xfId="23" applyFont="1" applyBorder="1" applyAlignment="1" applyProtection="1">
      <alignment horizontal="center" vertical="center" wrapText="1"/>
      <protection/>
    </xf>
    <xf numFmtId="0" fontId="0" fillId="0" borderId="24" xfId="0" applyFont="1" applyBorder="1" applyAlignment="1" applyProtection="1">
      <alignment horizontal="center"/>
      <protection/>
    </xf>
    <xf numFmtId="0" fontId="0" fillId="0" borderId="1" xfId="23" applyFont="1" applyBorder="1" applyAlignment="1" applyProtection="1">
      <alignment horizontal="center" vertical="center" wrapText="1"/>
      <protection/>
    </xf>
    <xf numFmtId="0" fontId="0" fillId="0" borderId="1" xfId="0" applyFont="1" applyBorder="1" applyAlignment="1" applyProtection="1">
      <alignment/>
      <protection/>
    </xf>
    <xf numFmtId="0" fontId="0" fillId="0" borderId="6" xfId="23" applyFont="1" applyBorder="1" applyAlignment="1" applyProtection="1">
      <alignment horizontal="center"/>
      <protection/>
    </xf>
    <xf numFmtId="0" fontId="0" fillId="0" borderId="7" xfId="23" applyFont="1" applyBorder="1" applyAlignment="1" applyProtection="1">
      <alignment horizontal="center"/>
      <protection/>
    </xf>
    <xf numFmtId="0" fontId="0" fillId="0" borderId="2" xfId="23" applyFont="1" applyBorder="1" applyAlignment="1" applyProtection="1">
      <alignment horizontal="center"/>
      <protection/>
    </xf>
    <xf numFmtId="0" fontId="10" fillId="0" borderId="111" xfId="0" applyFont="1" applyBorder="1" applyAlignment="1" applyProtection="1">
      <alignment horizontal="center" vertical="center" wrapText="1"/>
      <protection/>
    </xf>
    <xf numFmtId="0" fontId="10" fillId="0" borderId="2" xfId="0" applyFont="1" applyBorder="1" applyAlignment="1" applyProtection="1">
      <alignment horizontal="center" vertical="center" wrapText="1"/>
      <protection/>
    </xf>
    <xf numFmtId="0" fontId="10" fillId="0" borderId="114" xfId="0" applyFont="1" applyBorder="1" applyAlignment="1" applyProtection="1">
      <alignment horizontal="center" vertical="center"/>
      <protection/>
    </xf>
    <xf numFmtId="0" fontId="10" fillId="0" borderId="94" xfId="0" applyFont="1" applyBorder="1" applyAlignment="1" applyProtection="1">
      <alignment horizontal="center" vertical="center"/>
      <protection/>
    </xf>
    <xf numFmtId="0" fontId="10" fillId="0" borderId="60" xfId="0" applyFont="1" applyBorder="1" applyAlignment="1" applyProtection="1">
      <alignment horizontal="center" vertical="center"/>
      <protection/>
    </xf>
    <xf numFmtId="0" fontId="0" fillId="0" borderId="11" xfId="0" applyFont="1" applyBorder="1" applyAlignment="1" applyProtection="1">
      <alignment horizontal="center"/>
      <protection/>
    </xf>
    <xf numFmtId="0" fontId="0" fillId="0" borderId="43" xfId="0" applyFont="1" applyBorder="1" applyAlignment="1" applyProtection="1">
      <alignment horizontal="center"/>
      <protection/>
    </xf>
    <xf numFmtId="0" fontId="10" fillId="0" borderId="78" xfId="0" applyFont="1" applyBorder="1" applyAlignment="1" applyProtection="1">
      <alignment horizontal="center" vertical="center"/>
      <protection/>
    </xf>
    <xf numFmtId="0" fontId="10" fillId="0" borderId="7" xfId="0" applyFont="1" applyBorder="1" applyAlignment="1" applyProtection="1">
      <alignment horizontal="center" vertical="center"/>
      <protection/>
    </xf>
    <xf numFmtId="0" fontId="10" fillId="0" borderId="2" xfId="0" applyFont="1" applyBorder="1" applyAlignment="1" applyProtection="1">
      <alignment horizontal="center" vertical="center"/>
      <protection/>
    </xf>
    <xf numFmtId="0" fontId="0" fillId="0" borderId="113"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49" xfId="0" applyFont="1" applyBorder="1" applyAlignment="1" applyProtection="1">
      <alignment horizontal="center" vertical="center" wrapText="1"/>
      <protection/>
    </xf>
    <xf numFmtId="0" fontId="10" fillId="0" borderId="39" xfId="0" applyFont="1" applyBorder="1" applyAlignment="1" applyProtection="1">
      <alignment vertical="center" wrapText="1"/>
      <protection/>
    </xf>
    <xf numFmtId="0" fontId="10" fillId="0" borderId="10" xfId="0" applyFont="1" applyBorder="1" applyAlignment="1" applyProtection="1">
      <alignment vertical="center" wrapText="1"/>
      <protection/>
    </xf>
    <xf numFmtId="0" fontId="10" fillId="0" borderId="24" xfId="0" applyFont="1" applyBorder="1" applyAlignment="1" applyProtection="1">
      <alignment vertical="center" wrapText="1"/>
      <protection/>
    </xf>
    <xf numFmtId="0" fontId="10" fillId="0" borderId="9"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7" fillId="0" borderId="0" xfId="0" applyFont="1" applyBorder="1" applyAlignment="1" applyProtection="1">
      <alignment horizontal="left"/>
      <protection/>
    </xf>
    <xf numFmtId="0" fontId="0" fillId="0" borderId="9" xfId="0" applyFont="1" applyBorder="1" applyAlignment="1" applyProtection="1">
      <alignment horizontal="center" vertical="center"/>
      <protection/>
    </xf>
    <xf numFmtId="0" fontId="0" fillId="0" borderId="115" xfId="0" applyFont="1" applyBorder="1" applyAlignment="1" applyProtection="1">
      <alignment horizontal="center" vertical="center"/>
      <protection/>
    </xf>
    <xf numFmtId="0" fontId="2" fillId="0" borderId="73" xfId="0" applyFont="1" applyBorder="1" applyAlignment="1" applyProtection="1">
      <alignment/>
      <protection/>
    </xf>
    <xf numFmtId="0" fontId="2" fillId="0" borderId="85" xfId="0" applyFont="1" applyBorder="1" applyAlignment="1" applyProtection="1">
      <alignment/>
      <protection/>
    </xf>
    <xf numFmtId="0" fontId="2" fillId="0" borderId="86" xfId="0" applyFont="1" applyBorder="1" applyAlignment="1" applyProtection="1">
      <alignment/>
      <protection/>
    </xf>
    <xf numFmtId="0" fontId="2" fillId="0" borderId="75" xfId="0" applyFont="1" applyBorder="1" applyAlignment="1" applyProtection="1">
      <alignment/>
      <protection/>
    </xf>
    <xf numFmtId="0" fontId="2" fillId="0" borderId="0" xfId="0" applyFont="1" applyBorder="1" applyAlignment="1" applyProtection="1">
      <alignment/>
      <protection/>
    </xf>
    <xf numFmtId="0" fontId="2" fillId="0" borderId="67" xfId="0" applyFont="1" applyBorder="1" applyAlignment="1" applyProtection="1">
      <alignment/>
      <protection/>
    </xf>
    <xf numFmtId="0" fontId="2" fillId="0" borderId="116" xfId="0" applyFont="1" applyBorder="1" applyAlignment="1" applyProtection="1">
      <alignment/>
      <protection/>
    </xf>
    <xf numFmtId="0" fontId="2" fillId="0" borderId="117" xfId="0" applyFont="1" applyBorder="1" applyAlignment="1" applyProtection="1">
      <alignment/>
      <protection/>
    </xf>
    <xf numFmtId="0" fontId="2" fillId="0" borderId="118" xfId="0" applyFont="1" applyBorder="1" applyAlignment="1" applyProtection="1">
      <alignment/>
      <protection/>
    </xf>
    <xf numFmtId="0" fontId="0" fillId="0" borderId="119"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0" fillId="0" borderId="84" xfId="0" applyFont="1" applyBorder="1" applyAlignment="1" applyProtection="1">
      <alignment horizontal="center" vertical="center"/>
      <protection/>
    </xf>
    <xf numFmtId="0" fontId="0" fillId="0" borderId="28" xfId="0" applyFont="1" applyFill="1" applyBorder="1" applyAlignment="1" applyProtection="1">
      <alignment horizontal="center" vertical="center" wrapText="1"/>
      <protection/>
    </xf>
    <xf numFmtId="0" fontId="0" fillId="0" borderId="120" xfId="0" applyFont="1" applyFill="1" applyBorder="1" applyAlignment="1" applyProtection="1">
      <alignment horizontal="center" vertical="center"/>
      <protection/>
    </xf>
    <xf numFmtId="0" fontId="10" fillId="0" borderId="121" xfId="0" applyFont="1" applyBorder="1" applyAlignment="1" applyProtection="1">
      <alignment horizontal="center" vertical="center" wrapText="1"/>
      <protection/>
    </xf>
    <xf numFmtId="0" fontId="10" fillId="0" borderId="92" xfId="0" applyFont="1" applyBorder="1" applyAlignment="1" applyProtection="1">
      <alignment horizontal="center" vertical="center" wrapText="1"/>
      <protection/>
    </xf>
    <xf numFmtId="0" fontId="10" fillId="0" borderId="111" xfId="0" applyFont="1" applyBorder="1" applyAlignment="1" applyProtection="1">
      <alignment horizontal="center" vertical="center"/>
      <protection/>
    </xf>
    <xf numFmtId="0" fontId="3" fillId="0" borderId="119"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0" fillId="0" borderId="94" xfId="0" applyFont="1" applyBorder="1" applyAlignment="1" applyProtection="1">
      <alignment horizontal="left"/>
      <protection/>
    </xf>
    <xf numFmtId="0" fontId="0" fillId="0" borderId="60" xfId="0" applyFont="1" applyBorder="1" applyAlignment="1" applyProtection="1">
      <alignment horizontal="left"/>
      <protection/>
    </xf>
    <xf numFmtId="0" fontId="0" fillId="0" borderId="7" xfId="0" applyFont="1" applyBorder="1" applyAlignment="1" applyProtection="1">
      <alignment horizontal="left"/>
      <protection/>
    </xf>
    <xf numFmtId="0" fontId="0" fillId="0" borderId="2" xfId="0" applyFont="1" applyBorder="1" applyAlignment="1" applyProtection="1">
      <alignment horizontal="left"/>
      <protection/>
    </xf>
    <xf numFmtId="0" fontId="3" fillId="0" borderId="28" xfId="0" applyFont="1" applyFill="1" applyBorder="1" applyAlignment="1" applyProtection="1">
      <alignment horizontal="center" vertical="center" wrapText="1"/>
      <protection/>
    </xf>
    <xf numFmtId="0" fontId="3" fillId="0" borderId="63" xfId="0" applyFont="1" applyFill="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0" fillId="0" borderId="96" xfId="0" applyBorder="1" applyAlignment="1" applyProtection="1">
      <alignment horizontal="center" vertical="center" wrapText="1"/>
      <protection/>
    </xf>
    <xf numFmtId="0" fontId="0" fillId="0" borderId="94" xfId="0"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0" fontId="0" fillId="0" borderId="7"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95" xfId="0" applyFont="1" applyBorder="1" applyAlignment="1" applyProtection="1">
      <alignment horizontal="center" vertical="center" wrapText="1"/>
      <protection/>
    </xf>
    <xf numFmtId="0" fontId="0" fillId="0" borderId="93" xfId="0" applyFont="1" applyBorder="1" applyAlignment="1" applyProtection="1">
      <alignment horizontal="center" vertical="center" wrapText="1"/>
      <protection/>
    </xf>
    <xf numFmtId="0" fontId="0" fillId="0" borderId="81" xfId="0" applyFont="1" applyBorder="1" applyAlignment="1" applyProtection="1">
      <alignment horizontal="center" vertical="center" wrapText="1"/>
      <protection/>
    </xf>
    <xf numFmtId="0" fontId="0" fillId="0" borderId="73" xfId="0" applyFont="1" applyBorder="1" applyAlignment="1" applyProtection="1">
      <alignment horizontal="center" vertical="center" wrapText="1"/>
      <protection/>
    </xf>
    <xf numFmtId="0" fontId="0" fillId="0" borderId="85" xfId="0" applyFont="1" applyBorder="1" applyAlignment="1" applyProtection="1">
      <alignment horizontal="center" vertical="center" wrapText="1"/>
      <protection/>
    </xf>
    <xf numFmtId="0" fontId="0" fillId="0" borderId="86" xfId="0" applyFont="1" applyBorder="1" applyAlignment="1" applyProtection="1">
      <alignment horizontal="center" vertical="center" wrapText="1"/>
      <protection/>
    </xf>
    <xf numFmtId="0" fontId="0" fillId="0" borderId="121" xfId="0" applyFont="1" applyBorder="1" applyAlignment="1" applyProtection="1">
      <alignment horizontal="center" vertical="center" wrapText="1"/>
      <protection/>
    </xf>
    <xf numFmtId="0" fontId="0" fillId="0" borderId="69" xfId="0" applyFont="1" applyBorder="1" applyAlignment="1" applyProtection="1">
      <alignment horizontal="center" vertical="center" wrapText="1"/>
      <protection/>
    </xf>
    <xf numFmtId="0" fontId="0" fillId="0" borderId="92" xfId="0" applyFont="1"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6" xfId="0" applyFont="1" applyBorder="1" applyAlignment="1" applyProtection="1">
      <alignment horizontal="center" vertical="center" wrapText="1"/>
      <protection/>
    </xf>
    <xf numFmtId="0" fontId="0" fillId="0" borderId="7" xfId="0" applyFont="1" applyBorder="1" applyAlignment="1" applyProtection="1">
      <alignment horizontal="center" vertical="center" wrapText="1"/>
      <protection/>
    </xf>
    <xf numFmtId="0" fontId="0" fillId="2" borderId="1" xfId="0" applyFont="1" applyFill="1" applyBorder="1" applyAlignment="1" applyProtection="1">
      <alignment horizontal="left" vertical="center" wrapText="1"/>
      <protection locked="0"/>
    </xf>
    <xf numFmtId="0" fontId="0" fillId="2" borderId="46"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0" fontId="0" fillId="0" borderId="96" xfId="0" applyFont="1" applyFill="1" applyBorder="1" applyAlignment="1" applyProtection="1">
      <alignment horizontal="center" vertical="center" wrapText="1"/>
      <protection/>
    </xf>
    <xf numFmtId="0" fontId="0" fillId="0" borderId="94" xfId="0" applyFont="1" applyFill="1" applyBorder="1" applyAlignment="1" applyProtection="1">
      <alignment horizontal="center" vertical="center" wrapText="1"/>
      <protection/>
    </xf>
    <xf numFmtId="0" fontId="0" fillId="0" borderId="95" xfId="0" applyFont="1" applyFill="1" applyBorder="1" applyAlignment="1" applyProtection="1">
      <alignment horizontal="center" vertical="center" wrapText="1"/>
      <protection/>
    </xf>
    <xf numFmtId="0" fontId="0" fillId="0" borderId="93" xfId="0" applyFont="1" applyFill="1" applyBorder="1" applyAlignment="1" applyProtection="1">
      <alignment horizontal="center" vertical="center" wrapText="1"/>
      <protection/>
    </xf>
    <xf numFmtId="0" fontId="0" fillId="0" borderId="6" xfId="0" applyFont="1" applyFill="1" applyBorder="1" applyAlignment="1" applyProtection="1">
      <alignment horizontal="center" vertical="center" wrapText="1" shrinkToFit="1"/>
      <protection/>
    </xf>
    <xf numFmtId="0" fontId="0" fillId="0" borderId="7" xfId="0" applyFont="1" applyFill="1" applyBorder="1" applyAlignment="1" applyProtection="1">
      <alignment horizontal="center" vertical="center" wrapText="1" shrinkToFit="1"/>
      <protection/>
    </xf>
    <xf numFmtId="0" fontId="0" fillId="0" borderId="2" xfId="0" applyFont="1" applyFill="1" applyBorder="1" applyAlignment="1" applyProtection="1">
      <alignment horizontal="center" vertical="center" wrapText="1" shrinkToFit="1"/>
      <protection/>
    </xf>
    <xf numFmtId="0" fontId="0" fillId="0" borderId="96" xfId="0" applyFont="1" applyBorder="1" applyAlignment="1" applyProtection="1">
      <alignment horizontal="center" vertical="center" wrapText="1"/>
      <protection/>
    </xf>
    <xf numFmtId="0" fontId="0" fillId="0" borderId="94" xfId="0" applyFont="1" applyBorder="1" applyAlignment="1" applyProtection="1">
      <alignment horizontal="center" vertical="center" wrapText="1"/>
      <protection/>
    </xf>
    <xf numFmtId="0" fontId="0" fillId="2" borderId="6"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112" xfId="0" applyFill="1" applyBorder="1" applyAlignment="1" applyProtection="1">
      <alignment horizontal="left" vertical="center" wrapText="1"/>
      <protection locked="0"/>
    </xf>
    <xf numFmtId="0" fontId="0" fillId="0" borderId="113" xfId="0" applyFont="1" applyBorder="1" applyAlignment="1" applyProtection="1">
      <alignment vertical="center" textRotation="255" shrinkToFit="1"/>
      <protection/>
    </xf>
    <xf numFmtId="0" fontId="0" fillId="0" borderId="43" xfId="0" applyFont="1" applyBorder="1" applyAlignment="1" applyProtection="1">
      <alignment vertical="center" textRotation="255" shrinkToFit="1"/>
      <protection/>
    </xf>
    <xf numFmtId="0" fontId="0" fillId="0" borderId="11" xfId="0" applyFont="1" applyBorder="1" applyAlignment="1" applyProtection="1">
      <alignment vertical="center" textRotation="255" wrapText="1"/>
      <protection/>
    </xf>
    <xf numFmtId="0" fontId="0" fillId="0" borderId="47" xfId="0" applyFont="1" applyBorder="1" applyAlignment="1" applyProtection="1">
      <alignment vertical="center" textRotation="255" wrapText="1"/>
      <protection/>
    </xf>
    <xf numFmtId="0" fontId="0" fillId="0" borderId="45" xfId="0" applyFont="1" applyBorder="1" applyAlignment="1" applyProtection="1">
      <alignment vertical="center" textRotation="255" wrapText="1"/>
      <protection/>
    </xf>
    <xf numFmtId="0" fontId="0" fillId="0" borderId="53" xfId="0" applyFont="1" applyBorder="1" applyAlignment="1" applyProtection="1">
      <alignment vertical="center" textRotation="255" wrapText="1"/>
      <protection/>
    </xf>
    <xf numFmtId="0" fontId="0" fillId="0" borderId="38" xfId="0" applyFont="1" applyBorder="1" applyAlignment="1" applyProtection="1">
      <alignment vertical="center" textRotation="255" wrapText="1"/>
      <protection/>
    </xf>
    <xf numFmtId="0" fontId="0" fillId="0" borderId="43" xfId="0" applyFont="1" applyBorder="1" applyAlignment="1" applyProtection="1">
      <alignment vertical="center" textRotation="255" wrapText="1"/>
      <protection/>
    </xf>
    <xf numFmtId="0" fontId="0" fillId="0" borderId="2" xfId="0" applyFont="1" applyBorder="1" applyAlignment="1" applyProtection="1">
      <alignment horizontal="center" vertical="center" wrapText="1"/>
      <protection/>
    </xf>
    <xf numFmtId="0" fontId="0" fillId="2" borderId="57"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9"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56" xfId="0" applyFont="1" applyFill="1" applyBorder="1" applyAlignment="1" applyProtection="1">
      <alignment horizontal="left" vertical="center" wrapText="1"/>
      <protection locked="0"/>
    </xf>
    <xf numFmtId="0" fontId="0" fillId="2" borderId="48" xfId="0" applyFont="1" applyFill="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xf>
    <xf numFmtId="0" fontId="0" fillId="0" borderId="87" xfId="0" applyFont="1" applyBorder="1" applyAlignment="1" applyProtection="1">
      <alignment horizontal="left" vertical="top" wrapText="1"/>
      <protection/>
    </xf>
    <xf numFmtId="0" fontId="0" fillId="0" borderId="55" xfId="0" applyFont="1" applyBorder="1" applyAlignment="1" applyProtection="1">
      <alignment horizontal="center" vertical="center" wrapText="1"/>
      <protection/>
    </xf>
    <xf numFmtId="0" fontId="0" fillId="0" borderId="91" xfId="0" applyFont="1" applyBorder="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0" fillId="0" borderId="113" xfId="0" applyFont="1" applyBorder="1" applyAlignment="1" applyProtection="1">
      <alignment horizontal="center" vertical="center" textRotation="255" wrapText="1"/>
      <protection/>
    </xf>
    <xf numFmtId="0" fontId="0" fillId="0" borderId="11" xfId="0" applyFont="1" applyBorder="1" applyAlignment="1" applyProtection="1">
      <alignment horizontal="center" vertical="center" textRotation="255" wrapText="1"/>
      <protection/>
    </xf>
    <xf numFmtId="0" fontId="0" fillId="0" borderId="49" xfId="0" applyFont="1" applyBorder="1" applyAlignment="1" applyProtection="1">
      <alignment horizontal="center" vertical="center" textRotation="255" wrapText="1"/>
      <protection/>
    </xf>
    <xf numFmtId="0" fontId="0" fillId="0" borderId="72" xfId="0" applyFont="1" applyBorder="1" applyAlignment="1" applyProtection="1">
      <alignment horizontal="center" vertical="center" wrapText="1"/>
      <protection/>
    </xf>
    <xf numFmtId="0" fontId="0" fillId="0" borderId="67" xfId="0" applyFont="1" applyBorder="1" applyAlignment="1" applyProtection="1">
      <alignment horizontal="center" vertical="center" wrapText="1"/>
      <protection/>
    </xf>
    <xf numFmtId="0" fontId="13" fillId="0" borderId="122" xfId="24" applyFont="1" applyBorder="1" applyAlignment="1" applyProtection="1">
      <alignment horizontal="center" vertical="center"/>
      <protection/>
    </xf>
    <xf numFmtId="0" fontId="13" fillId="0" borderId="103" xfId="24" applyFont="1" applyBorder="1" applyAlignment="1" applyProtection="1">
      <alignment horizontal="center" vertical="center"/>
      <protection/>
    </xf>
    <xf numFmtId="0" fontId="13" fillId="0" borderId="123" xfId="24" applyFont="1" applyBorder="1" applyAlignment="1" applyProtection="1">
      <alignment horizontal="center" vertical="center"/>
      <protection/>
    </xf>
    <xf numFmtId="0" fontId="0" fillId="0" borderId="45" xfId="24" applyBorder="1" applyProtection="1">
      <alignment vertical="center"/>
      <protection/>
    </xf>
    <xf numFmtId="0" fontId="0" fillId="0" borderId="1" xfId="24" applyBorder="1" applyProtection="1">
      <alignment vertical="center"/>
      <protection/>
    </xf>
    <xf numFmtId="0" fontId="0" fillId="0" borderId="45" xfId="24" applyFont="1" applyBorder="1" applyAlignment="1" applyProtection="1">
      <alignment vertical="center" shrinkToFit="1"/>
      <protection/>
    </xf>
    <xf numFmtId="0" fontId="0" fillId="0" borderId="1" xfId="24" applyBorder="1" applyAlignment="1" applyProtection="1">
      <alignment vertical="center" shrinkToFit="1"/>
      <protection/>
    </xf>
    <xf numFmtId="0" fontId="0" fillId="0" borderId="55" xfId="24" applyFont="1" applyBorder="1" applyAlignment="1" applyProtection="1">
      <alignment horizontal="left" vertical="center" wrapText="1"/>
      <protection/>
    </xf>
    <xf numFmtId="0" fontId="0" fillId="0" borderId="90" xfId="24" applyFont="1" applyBorder="1" applyAlignment="1" applyProtection="1">
      <alignment horizontal="left" vertical="center" wrapText="1"/>
      <protection/>
    </xf>
    <xf numFmtId="0" fontId="0" fillId="0" borderId="91" xfId="24" applyFont="1" applyBorder="1" applyAlignment="1" applyProtection="1">
      <alignment horizontal="left" vertical="center" wrapText="1"/>
      <protection/>
    </xf>
    <xf numFmtId="0" fontId="0" fillId="0" borderId="72" xfId="24" applyFont="1" applyBorder="1" applyAlignment="1" applyProtection="1">
      <alignment horizontal="left" vertical="center" wrapText="1"/>
      <protection/>
    </xf>
    <xf numFmtId="0" fontId="0" fillId="0" borderId="0" xfId="24" applyFont="1" applyBorder="1" applyAlignment="1" applyProtection="1">
      <alignment horizontal="left" vertical="center" wrapText="1"/>
      <protection/>
    </xf>
    <xf numFmtId="0" fontId="0" fillId="0" borderId="67" xfId="24" applyFont="1" applyBorder="1" applyAlignment="1" applyProtection="1">
      <alignment horizontal="left" vertical="center" wrapText="1"/>
      <protection/>
    </xf>
    <xf numFmtId="0" fontId="0" fillId="0" borderId="3" xfId="24" applyFont="1" applyBorder="1" applyAlignment="1" applyProtection="1">
      <alignment horizontal="left" vertical="center" wrapText="1"/>
      <protection/>
    </xf>
    <xf numFmtId="0" fontId="0" fillId="0" borderId="69" xfId="24" applyFont="1" applyBorder="1" applyAlignment="1" applyProtection="1">
      <alignment horizontal="left" vertical="center" wrapText="1"/>
      <protection/>
    </xf>
    <xf numFmtId="0" fontId="0" fillId="0" borderId="92" xfId="24" applyFont="1" applyBorder="1" applyAlignment="1" applyProtection="1">
      <alignment horizontal="left" vertical="center" wrapText="1"/>
      <protection/>
    </xf>
    <xf numFmtId="0" fontId="0" fillId="0" borderId="6" xfId="24" applyBorder="1" applyAlignment="1" applyProtection="1">
      <alignment horizontal="center" vertical="center" shrinkToFit="1"/>
      <protection/>
    </xf>
    <xf numFmtId="0" fontId="0" fillId="0" borderId="112" xfId="24" applyBorder="1" applyAlignment="1" applyProtection="1">
      <alignment horizontal="center" vertical="center" shrinkToFit="1"/>
      <protection/>
    </xf>
    <xf numFmtId="0" fontId="13" fillId="0" borderId="95" xfId="24" applyFont="1" applyBorder="1" applyAlignment="1" applyProtection="1">
      <alignment horizontal="center" vertical="center"/>
      <protection/>
    </xf>
    <xf numFmtId="0" fontId="13" fillId="0" borderId="81" xfId="24" applyFont="1" applyBorder="1" applyAlignment="1" applyProtection="1">
      <alignment horizontal="center" vertical="center"/>
      <protection/>
    </xf>
    <xf numFmtId="180" fontId="0" fillId="8" borderId="124" xfId="24" applyNumberFormat="1" applyFill="1" applyBorder="1" applyAlignment="1" applyProtection="1">
      <alignment horizontal="center" vertical="center" shrinkToFit="1"/>
      <protection/>
    </xf>
    <xf numFmtId="180" fontId="0" fillId="8" borderId="83" xfId="24" applyNumberFormat="1" applyFill="1" applyBorder="1" applyAlignment="1" applyProtection="1">
      <alignment horizontal="center" vertical="center" shrinkToFit="1"/>
      <protection/>
    </xf>
    <xf numFmtId="180" fontId="0" fillId="0" borderId="6" xfId="24" applyNumberFormat="1" applyBorder="1" applyAlignment="1" applyProtection="1">
      <alignment horizontal="center" vertical="center" shrinkToFit="1"/>
      <protection/>
    </xf>
    <xf numFmtId="180" fontId="0" fillId="0" borderId="112" xfId="24" applyNumberFormat="1" applyBorder="1" applyAlignment="1" applyProtection="1">
      <alignment horizontal="center" vertical="center" shrinkToFit="1"/>
      <protection/>
    </xf>
    <xf numFmtId="0" fontId="0" fillId="0" borderId="55" xfId="24" applyBorder="1" applyAlignment="1" applyProtection="1">
      <alignment horizontal="center" vertical="center" shrinkToFit="1"/>
      <protection/>
    </xf>
    <xf numFmtId="0" fontId="0" fillId="0" borderId="82" xfId="24" applyBorder="1" applyAlignment="1" applyProtection="1">
      <alignment horizontal="center" vertical="center" shrinkToFit="1"/>
      <protection/>
    </xf>
    <xf numFmtId="0" fontId="0" fillId="0" borderId="45" xfId="24" applyFont="1" applyBorder="1" applyAlignment="1" applyProtection="1">
      <alignment horizontal="center" vertical="center" wrapText="1"/>
      <protection/>
    </xf>
    <xf numFmtId="0" fontId="0" fillId="0" borderId="1" xfId="24" applyFont="1" applyBorder="1" applyAlignment="1" applyProtection="1">
      <alignment horizontal="center" vertical="center" wrapText="1"/>
      <protection/>
    </xf>
    <xf numFmtId="0" fontId="0" fillId="0" borderId="53" xfId="24" applyFont="1" applyBorder="1" applyAlignment="1" applyProtection="1">
      <alignment horizontal="center" vertical="center" wrapText="1"/>
      <protection/>
    </xf>
    <xf numFmtId="0" fontId="0" fillId="0" borderId="57" xfId="24" applyFont="1" applyBorder="1" applyAlignment="1" applyProtection="1">
      <alignment horizontal="center" vertical="center" wrapText="1"/>
      <protection/>
    </xf>
    <xf numFmtId="0" fontId="13" fillId="0" borderId="47" xfId="24" applyFont="1" applyBorder="1" applyAlignment="1" applyProtection="1">
      <alignment horizontal="center" vertical="center"/>
      <protection/>
    </xf>
    <xf numFmtId="0" fontId="13" fillId="0" borderId="56" xfId="24" applyFont="1" applyBorder="1" applyAlignment="1" applyProtection="1">
      <alignment horizontal="center" vertical="center"/>
      <protection/>
    </xf>
    <xf numFmtId="203" fontId="0" fillId="0" borderId="6" xfId="0" applyNumberFormat="1" applyFont="1" applyFill="1" applyBorder="1" applyAlignment="1" applyProtection="1">
      <alignment vertical="top" shrinkToFit="1"/>
      <protection/>
    </xf>
    <xf numFmtId="203" fontId="0" fillId="0" borderId="2" xfId="0" applyNumberFormat="1" applyFont="1" applyFill="1" applyBorder="1" applyAlignment="1" applyProtection="1">
      <alignment vertical="top" shrinkToFit="1"/>
      <protection/>
    </xf>
    <xf numFmtId="0" fontId="0" fillId="0" borderId="47" xfId="24" applyFont="1" applyBorder="1" applyAlignment="1" applyProtection="1">
      <alignment horizontal="center" vertical="center" wrapText="1"/>
      <protection/>
    </xf>
    <xf numFmtId="0" fontId="0" fillId="0" borderId="56" xfId="24" applyFont="1" applyBorder="1" applyAlignment="1" applyProtection="1">
      <alignment horizontal="center" vertical="center" wrapText="1"/>
      <protection/>
    </xf>
    <xf numFmtId="180" fontId="24" fillId="0" borderId="0" xfId="24" applyNumberFormat="1" applyFont="1" applyBorder="1" applyAlignment="1" applyProtection="1">
      <alignment horizontal="center" vertical="center"/>
      <protection/>
    </xf>
    <xf numFmtId="203" fontId="0" fillId="0" borderId="55" xfId="0" applyNumberFormat="1" applyFont="1" applyFill="1" applyBorder="1" applyAlignment="1" applyProtection="1">
      <alignment vertical="top" shrinkToFit="1"/>
      <protection/>
    </xf>
    <xf numFmtId="203" fontId="0" fillId="0" borderId="82" xfId="0" applyNumberFormat="1" applyFont="1" applyFill="1" applyBorder="1" applyAlignment="1" applyProtection="1">
      <alignment vertical="top" shrinkToFit="1"/>
      <protection/>
    </xf>
    <xf numFmtId="203" fontId="0" fillId="0" borderId="7" xfId="0" applyNumberFormat="1" applyFont="1" applyFill="1" applyBorder="1" applyAlignment="1" applyProtection="1">
      <alignment vertical="top" shrinkToFit="1"/>
      <protection/>
    </xf>
    <xf numFmtId="203" fontId="0" fillId="8" borderId="124" xfId="0" applyNumberFormat="1" applyFont="1" applyFill="1" applyBorder="1" applyAlignment="1" applyProtection="1">
      <alignment vertical="top" shrinkToFit="1"/>
      <protection/>
    </xf>
    <xf numFmtId="203" fontId="0" fillId="8" borderId="83" xfId="0" applyNumberFormat="1" applyFont="1" applyFill="1" applyBorder="1" applyAlignment="1" applyProtection="1">
      <alignment vertical="top" shrinkToFit="1"/>
      <protection/>
    </xf>
    <xf numFmtId="0" fontId="0" fillId="0" borderId="113" xfId="24" applyBorder="1" applyProtection="1">
      <alignment vertical="center"/>
      <protection/>
    </xf>
    <xf numFmtId="0" fontId="0" fillId="0" borderId="9" xfId="24" applyBorder="1" applyProtection="1">
      <alignment vertical="center"/>
      <protection/>
    </xf>
    <xf numFmtId="191" fontId="5" fillId="8" borderId="124" xfId="24" applyNumberFormat="1" applyFont="1" applyFill="1" applyBorder="1" applyAlignment="1" applyProtection="1">
      <alignment horizontal="right" vertical="center" shrinkToFit="1"/>
      <protection/>
    </xf>
    <xf numFmtId="191" fontId="5" fillId="8" borderId="125" xfId="24" applyNumberFormat="1" applyFont="1" applyFill="1" applyBorder="1" applyAlignment="1" applyProtection="1">
      <alignment horizontal="right" vertical="center" shrinkToFit="1"/>
      <protection/>
    </xf>
    <xf numFmtId="0" fontId="0" fillId="0" borderId="95" xfId="24" applyFont="1" applyBorder="1" applyAlignment="1" applyProtection="1">
      <alignment horizontal="center" vertical="center" shrinkToFit="1"/>
      <protection/>
    </xf>
    <xf numFmtId="0" fontId="0" fillId="0" borderId="93" xfId="24" applyFont="1" applyBorder="1" applyAlignment="1" applyProtection="1">
      <alignment horizontal="center" vertical="center" shrinkToFit="1"/>
      <protection/>
    </xf>
    <xf numFmtId="0" fontId="0" fillId="0" borderId="97" xfId="24" applyFont="1" applyBorder="1" applyAlignment="1" applyProtection="1">
      <alignment horizontal="center" vertical="center" shrinkToFit="1"/>
      <protection/>
    </xf>
    <xf numFmtId="0" fontId="0" fillId="0" borderId="6" xfId="24" applyFont="1" applyBorder="1" applyAlignment="1" applyProtection="1">
      <alignment horizontal="center" vertical="center" shrinkToFit="1"/>
      <protection/>
    </xf>
    <xf numFmtId="0" fontId="0" fillId="0" borderId="7" xfId="24" applyFont="1" applyBorder="1" applyAlignment="1" applyProtection="1">
      <alignment horizontal="center" vertical="center" shrinkToFit="1"/>
      <protection/>
    </xf>
    <xf numFmtId="0" fontId="0" fillId="0" borderId="2" xfId="24" applyFont="1" applyBorder="1" applyAlignment="1" applyProtection="1">
      <alignment horizontal="center" vertical="center" shrinkToFit="1"/>
      <protection/>
    </xf>
    <xf numFmtId="0" fontId="0" fillId="0" borderId="96" xfId="24" applyFont="1" applyBorder="1" applyAlignment="1" applyProtection="1">
      <alignment horizontal="center" vertical="center" shrinkToFit="1"/>
      <protection/>
    </xf>
    <xf numFmtId="0" fontId="0" fillId="0" borderId="94" xfId="24" applyFont="1" applyBorder="1" applyAlignment="1" applyProtection="1">
      <alignment horizontal="center" vertical="center" shrinkToFit="1"/>
      <protection/>
    </xf>
    <xf numFmtId="202" fontId="0" fillId="0" borderId="6" xfId="0" applyNumberFormat="1" applyFont="1" applyFill="1" applyBorder="1" applyAlignment="1" applyProtection="1">
      <alignment vertical="top"/>
      <protection/>
    </xf>
    <xf numFmtId="202" fontId="0" fillId="0" borderId="2" xfId="0" applyNumberFormat="1" applyFont="1" applyFill="1" applyBorder="1" applyAlignment="1" applyProtection="1">
      <alignment vertical="top"/>
      <protection/>
    </xf>
    <xf numFmtId="0" fontId="0" fillId="0" borderId="3" xfId="0" applyFont="1" applyBorder="1" applyAlignment="1" applyProtection="1">
      <alignment vertical="top"/>
      <protection/>
    </xf>
    <xf numFmtId="0" fontId="0" fillId="0" borderId="69" xfId="0" applyFont="1" applyBorder="1" applyAlignment="1" applyProtection="1">
      <alignment vertical="top"/>
      <protection/>
    </xf>
    <xf numFmtId="0" fontId="0" fillId="0" borderId="2" xfId="0" applyFont="1" applyBorder="1" applyAlignment="1" applyProtection="1">
      <alignment vertical="top"/>
      <protection/>
    </xf>
    <xf numFmtId="0" fontId="0" fillId="0" borderId="6" xfId="0" applyFont="1" applyBorder="1" applyAlignment="1" applyProtection="1">
      <alignment horizontal="center" vertical="top"/>
      <protection/>
    </xf>
    <xf numFmtId="0" fontId="0" fillId="0" borderId="2" xfId="0" applyFont="1" applyBorder="1" applyAlignment="1" applyProtection="1">
      <alignment horizontal="center" vertical="top"/>
      <protection/>
    </xf>
    <xf numFmtId="202" fontId="0" fillId="8" borderId="6" xfId="0" applyNumberFormat="1" applyFont="1" applyFill="1" applyBorder="1" applyAlignment="1" applyProtection="1">
      <alignment vertical="top"/>
      <protection/>
    </xf>
    <xf numFmtId="202" fontId="0" fillId="8" borderId="2" xfId="0" applyNumberFormat="1" applyFont="1" applyFill="1" applyBorder="1" applyAlignment="1" applyProtection="1">
      <alignment vertical="top"/>
      <protection/>
    </xf>
    <xf numFmtId="180" fontId="0" fillId="0" borderId="55" xfId="24" applyNumberFormat="1" applyBorder="1" applyAlignment="1" applyProtection="1">
      <alignment horizontal="center" vertical="center" shrinkToFit="1"/>
      <protection/>
    </xf>
    <xf numFmtId="180" fontId="0" fillId="0" borderId="82" xfId="24" applyNumberFormat="1" applyBorder="1" applyAlignment="1" applyProtection="1">
      <alignment horizontal="center" vertical="center" shrinkToFit="1"/>
      <protection/>
    </xf>
    <xf numFmtId="202" fontId="0" fillId="0" borderId="6" xfId="0" applyNumberFormat="1" applyFont="1" applyBorder="1" applyAlignment="1" applyProtection="1">
      <alignment vertical="top"/>
      <protection/>
    </xf>
    <xf numFmtId="202" fontId="0" fillId="0" borderId="2" xfId="0" applyNumberFormat="1" applyFont="1" applyBorder="1" applyAlignment="1" applyProtection="1">
      <alignment vertical="top"/>
      <protection/>
    </xf>
    <xf numFmtId="0" fontId="0" fillId="0" borderId="95" xfId="0" applyFont="1" applyBorder="1" applyAlignment="1" applyProtection="1">
      <alignment horizontal="center" vertical="top"/>
      <protection/>
    </xf>
    <xf numFmtId="0" fontId="0" fillId="0" borderId="81" xfId="0" applyFont="1" applyBorder="1" applyAlignment="1" applyProtection="1">
      <alignment horizontal="center" vertical="top"/>
      <protection/>
    </xf>
    <xf numFmtId="0" fontId="0" fillId="0" borderId="97" xfId="0" applyFont="1" applyBorder="1" applyAlignment="1" applyProtection="1">
      <alignment horizontal="center" vertical="top"/>
      <protection/>
    </xf>
    <xf numFmtId="0" fontId="0" fillId="0" borderId="126" xfId="0" applyFont="1" applyBorder="1" applyAlignment="1" applyProtection="1">
      <alignment horizontal="center" vertical="top"/>
      <protection/>
    </xf>
    <xf numFmtId="0" fontId="10" fillId="0" borderId="111" xfId="0" applyFont="1" applyFill="1" applyBorder="1" applyAlignment="1" applyProtection="1">
      <alignment horizontal="left" vertical="center"/>
      <protection/>
    </xf>
    <xf numFmtId="0" fontId="10" fillId="0" borderId="2" xfId="0" applyFont="1" applyFill="1" applyBorder="1" applyAlignment="1" applyProtection="1">
      <alignment horizontal="left" vertical="center"/>
      <protection/>
    </xf>
    <xf numFmtId="0" fontId="10" fillId="0" borderId="78" xfId="0" applyFont="1" applyBorder="1" applyAlignment="1" applyProtection="1">
      <alignment horizontal="left" vertical="center"/>
      <protection/>
    </xf>
    <xf numFmtId="0" fontId="10" fillId="0" borderId="2" xfId="0" applyFont="1" applyBorder="1" applyAlignment="1" applyProtection="1">
      <alignment horizontal="left" vertical="center"/>
      <protection/>
    </xf>
    <xf numFmtId="0" fontId="19" fillId="0" borderId="79" xfId="0" applyFont="1" applyBorder="1" applyAlignment="1">
      <alignment horizontal="center" vertical="center" shrinkToFit="1"/>
    </xf>
    <xf numFmtId="0" fontId="19" fillId="0" borderId="80" xfId="0" applyFont="1" applyBorder="1" applyAlignment="1">
      <alignment horizontal="center" vertical="center" shrinkToFit="1"/>
    </xf>
    <xf numFmtId="0" fontId="19" fillId="0" borderId="66" xfId="0" applyFont="1" applyBorder="1" applyAlignment="1">
      <alignment horizontal="center" vertical="center" shrinkToFit="1"/>
    </xf>
    <xf numFmtId="0" fontId="4" fillId="0" borderId="0" xfId="0" applyFont="1" applyAlignment="1">
      <alignment/>
    </xf>
    <xf numFmtId="0" fontId="25" fillId="0" borderId="0" xfId="0" applyFont="1" applyAlignment="1">
      <alignment horizontal="left"/>
    </xf>
    <xf numFmtId="0" fontId="25" fillId="0" borderId="0" xfId="0" applyFont="1" applyAlignment="1">
      <alignment horizontal="left" wrapText="1"/>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yoshiki4" xfId="22"/>
    <cellStyle name="標準_計画書様式(窪田作業中)" xfId="23"/>
    <cellStyle name="標準_様式８" xfId="24"/>
    <cellStyle name="Followed Hyperlink" xfId="2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6</xdr:row>
      <xdr:rowOff>47625</xdr:rowOff>
    </xdr:from>
    <xdr:to>
      <xdr:col>0</xdr:col>
      <xdr:colOff>952500</xdr:colOff>
      <xdr:row>6</xdr:row>
      <xdr:rowOff>104775</xdr:rowOff>
    </xdr:to>
    <xdr:sp>
      <xdr:nvSpPr>
        <xdr:cNvPr id="1" name="AutoShape 10"/>
        <xdr:cNvSpPr>
          <a:spLocks/>
        </xdr:cNvSpPr>
      </xdr:nvSpPr>
      <xdr:spPr>
        <a:xfrm rot="10800000">
          <a:off x="904875" y="2143125"/>
          <a:ext cx="47625" cy="57150"/>
        </a:xfrm>
        <a:prstGeom prst="rtTriangl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17</xdr:row>
      <xdr:rowOff>104775</xdr:rowOff>
    </xdr:from>
    <xdr:to>
      <xdr:col>8</xdr:col>
      <xdr:colOff>476250</xdr:colOff>
      <xdr:row>44</xdr:row>
      <xdr:rowOff>0</xdr:rowOff>
    </xdr:to>
    <xdr:sp>
      <xdr:nvSpPr>
        <xdr:cNvPr id="1" name="TextBox 1"/>
        <xdr:cNvSpPr txBox="1">
          <a:spLocks noChangeArrowheads="1"/>
        </xdr:cNvSpPr>
      </xdr:nvSpPr>
      <xdr:spPr>
        <a:xfrm>
          <a:off x="180975" y="4152900"/>
          <a:ext cx="295275" cy="5819775"/>
        </a:xfrm>
        <a:prstGeom prst="rect">
          <a:avLst/>
        </a:prstGeom>
        <a:noFill/>
        <a:ln w="9525" cmpd="sng">
          <a:noFill/>
        </a:ln>
      </xdr:spPr>
      <xdr:txBody>
        <a:bodyPr vertOverflow="clip" wrap="square" vert="wordArtVertRtl"/>
        <a:p>
          <a:pPr algn="ctr">
            <a:defRPr/>
          </a:pPr>
          <a:r>
            <a:rPr lang="en-US" cap="none" sz="1600" b="0" i="0" u="none" baseline="0">
              <a:latin typeface="ＭＳ Ｐゴシック"/>
              <a:ea typeface="ＭＳ Ｐゴシック"/>
              <a:cs typeface="ＭＳ Ｐゴシック"/>
            </a:rPr>
            <a:t>トラック・バス</a:t>
          </a:r>
        </a:p>
      </xdr:txBody>
    </xdr:sp>
    <xdr:clientData/>
  </xdr:twoCellAnchor>
  <xdr:twoCellAnchor>
    <xdr:from>
      <xdr:col>8</xdr:col>
      <xdr:colOff>257175</xdr:colOff>
      <xdr:row>47</xdr:row>
      <xdr:rowOff>85725</xdr:rowOff>
    </xdr:from>
    <xdr:to>
      <xdr:col>9</xdr:col>
      <xdr:colOff>628650</xdr:colOff>
      <xdr:row>51</xdr:row>
      <xdr:rowOff>171450</xdr:rowOff>
    </xdr:to>
    <xdr:sp>
      <xdr:nvSpPr>
        <xdr:cNvPr id="2" name="TextBox 2"/>
        <xdr:cNvSpPr txBox="1">
          <a:spLocks noChangeArrowheads="1"/>
        </xdr:cNvSpPr>
      </xdr:nvSpPr>
      <xdr:spPr>
        <a:xfrm>
          <a:off x="257175" y="10725150"/>
          <a:ext cx="904875" cy="962025"/>
        </a:xfrm>
        <a:prstGeom prst="rect">
          <a:avLst/>
        </a:prstGeom>
        <a:no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乗用車</a:t>
          </a:r>
        </a:p>
      </xdr:txBody>
    </xdr:sp>
    <xdr:clientData/>
  </xdr:twoCellAnchor>
  <xdr:twoCellAnchor>
    <xdr:from>
      <xdr:col>15</xdr:col>
      <xdr:colOff>152400</xdr:colOff>
      <xdr:row>10</xdr:row>
      <xdr:rowOff>38100</xdr:rowOff>
    </xdr:from>
    <xdr:to>
      <xdr:col>15</xdr:col>
      <xdr:colOff>457200</xdr:colOff>
      <xdr:row>28</xdr:row>
      <xdr:rowOff>85725</xdr:rowOff>
    </xdr:to>
    <xdr:sp>
      <xdr:nvSpPr>
        <xdr:cNvPr id="3" name="TextBox 3"/>
        <xdr:cNvSpPr txBox="1">
          <a:spLocks noChangeArrowheads="1"/>
        </xdr:cNvSpPr>
      </xdr:nvSpPr>
      <xdr:spPr>
        <a:xfrm>
          <a:off x="5162550" y="2552700"/>
          <a:ext cx="304800" cy="3990975"/>
        </a:xfrm>
        <a:prstGeom prst="rect">
          <a:avLst/>
        </a:prstGeom>
        <a:noFill/>
        <a:ln w="9525" cmpd="sng">
          <a:noFill/>
        </a:ln>
      </xdr:spPr>
      <xdr:txBody>
        <a:bodyPr vertOverflow="clip" wrap="square" vert="wordArtVertRtl"/>
        <a:p>
          <a:pPr algn="ctr">
            <a:defRPr/>
          </a:pPr>
          <a:r>
            <a:rPr lang="en-US" cap="none" sz="1600" b="0" i="0" u="none" baseline="0">
              <a:latin typeface="ＭＳ Ｐゴシック"/>
              <a:ea typeface="ＭＳ Ｐゴシック"/>
              <a:cs typeface="ＭＳ Ｐゴシック"/>
            </a:rPr>
            <a:t>トラック・バス</a:t>
          </a:r>
        </a:p>
      </xdr:txBody>
    </xdr:sp>
    <xdr:clientData/>
  </xdr:twoCellAnchor>
  <xdr:twoCellAnchor>
    <xdr:from>
      <xdr:col>15</xdr:col>
      <xdr:colOff>342900</xdr:colOff>
      <xdr:row>46</xdr:row>
      <xdr:rowOff>114300</xdr:rowOff>
    </xdr:from>
    <xdr:to>
      <xdr:col>16</xdr:col>
      <xdr:colOff>638175</xdr:colOff>
      <xdr:row>50</xdr:row>
      <xdr:rowOff>200025</xdr:rowOff>
    </xdr:to>
    <xdr:sp>
      <xdr:nvSpPr>
        <xdr:cNvPr id="4" name="TextBox 4"/>
        <xdr:cNvSpPr txBox="1">
          <a:spLocks noChangeArrowheads="1"/>
        </xdr:cNvSpPr>
      </xdr:nvSpPr>
      <xdr:spPr>
        <a:xfrm>
          <a:off x="5353050" y="10534650"/>
          <a:ext cx="809625" cy="962025"/>
        </a:xfrm>
        <a:prstGeom prst="rect">
          <a:avLst/>
        </a:prstGeom>
        <a:no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乗用車</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ikedakei\Local%20Settings\Temporary%20Internet%20Files\OLK82\Documents%20and%20Settings\KubotaTs\&#12487;&#12473;&#12463;&#12488;&#12483;&#12503;\&#23455;&#32318;&#22577;&#21578;&#26360;&#12510;&#12491;&#12517;&#12450;&#12523;\keisan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ikedakei\Local%20Settings\Temporary%20Internet%20Files\OLK82\Documents%20and%20Settings\KubotaTs\&#12487;&#12473;&#12463;&#12488;&#12483;&#12503;\&#23455;&#32318;&#22577;&#21578;&#26360;&#12510;&#12491;&#12517;&#12450;&#12523;\&#21407;&#31295;\&#35336;&#30011;&#26360;&#27096;&#24335;(&#21360;&#21047;&#21407;&#3129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20and%20Settings\ikedakei\Local%20Settings\Temporary%20Internet%20Files\OLK82\Documents%20and%20Settings\KubotaTs\&#12487;&#12473;&#12463;&#12488;&#12483;&#12503;\&#23455;&#32318;&#22577;&#21578;&#26360;&#12510;&#12491;&#12517;&#12450;&#12523;\&#35352;&#20837;&#35201;&#38936;&#12398;&#12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導入割合計算シー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様式1"/>
      <sheetName val="様式2"/>
      <sheetName val="様式3"/>
      <sheetName val="様式4"/>
      <sheetName val="様式5"/>
      <sheetName val="様式6"/>
      <sheetName val="様式7"/>
      <sheetName val="様式8"/>
      <sheetName val="8"/>
      <sheetName val="12"/>
      <sheetName val="2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要領(1)"/>
      <sheetName val="記入要領(2)"/>
      <sheetName val="記入要領(3)"/>
      <sheetName val="記入要領(4)"/>
      <sheetName val="記入要領(5)"/>
      <sheetName val="記入要領(6)"/>
      <sheetName val="記入要領(7)"/>
      <sheetName val="記入要領(計算2)"/>
      <sheetName val="記入要領(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nkyokanri-g07@sbox.pref.osaka.lg.jp" TargetMode="External" /><Relationship Id="rId2" Type="http://schemas.openxmlformats.org/officeDocument/2006/relationships/hyperlink" Target="http://www.lev-7.jp/" TargetMode="External" /><Relationship Id="rId3" Type="http://schemas.openxmlformats.org/officeDocument/2006/relationships/hyperlink" Target="http://www.stat.go.jp/index/seido/sangyo/3.htm" TargetMode="External" /><Relationship Id="rId4" Type="http://schemas.openxmlformats.org/officeDocument/2006/relationships/hyperlink" Target="http://www.env.go.jp/air/car/pamph/index.html" TargetMode="External" /><Relationship Id="rId5" Type="http://schemas.openxmlformats.org/officeDocument/2006/relationships/hyperlink" Target="http://www.pref.hyogo.jp/JPN/apr/keikaku/jidousha/180419jidousyajisseki.ht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C45"/>
  <sheetViews>
    <sheetView workbookViewId="0" topLeftCell="A1">
      <selection activeCell="A10" sqref="A10"/>
    </sheetView>
  </sheetViews>
  <sheetFormatPr defaultColWidth="9.00390625" defaultRowHeight="13.5"/>
  <cols>
    <col min="1" max="1" width="25.25390625" style="152" customWidth="1"/>
    <col min="2" max="2" width="57.625" style="153" customWidth="1"/>
    <col min="3" max="16384" width="9.00390625" style="152" customWidth="1"/>
  </cols>
  <sheetData>
    <row r="2" ht="13.5">
      <c r="A2" s="152" t="s">
        <v>187</v>
      </c>
    </row>
    <row r="3" spans="1:3" ht="17.25" customHeight="1">
      <c r="A3" s="498" t="s">
        <v>188</v>
      </c>
      <c r="B3" s="498"/>
      <c r="C3" s="499"/>
    </row>
    <row r="4" spans="1:3" ht="34.5" customHeight="1">
      <c r="A4" s="498" t="s">
        <v>573</v>
      </c>
      <c r="B4" s="500"/>
      <c r="C4" s="499"/>
    </row>
    <row r="5" spans="1:3" ht="34.5" customHeight="1">
      <c r="A5" s="498" t="s">
        <v>68</v>
      </c>
      <c r="B5" s="500"/>
      <c r="C5" s="499"/>
    </row>
    <row r="6" spans="1:3" ht="51.75" customHeight="1">
      <c r="A6" s="498" t="s">
        <v>189</v>
      </c>
      <c r="B6" s="498"/>
      <c r="C6" s="499"/>
    </row>
    <row r="7" spans="1:3" ht="23.25" customHeight="1">
      <c r="A7" s="498" t="s">
        <v>190</v>
      </c>
      <c r="B7" s="498"/>
      <c r="C7" s="498"/>
    </row>
    <row r="8" spans="1:3" ht="35.25" customHeight="1">
      <c r="A8" s="498" t="s">
        <v>1056</v>
      </c>
      <c r="B8" s="498"/>
      <c r="C8" s="499"/>
    </row>
    <row r="9" spans="1:3" ht="35.25" customHeight="1">
      <c r="A9" s="498" t="s">
        <v>483</v>
      </c>
      <c r="B9" s="498"/>
      <c r="C9" s="498"/>
    </row>
    <row r="10" spans="1:2" ht="15" customHeight="1">
      <c r="A10" s="156"/>
      <c r="B10" s="156"/>
    </row>
    <row r="11" spans="1:2" ht="15" customHeight="1">
      <c r="A11" s="156"/>
      <c r="B11" s="156"/>
    </row>
    <row r="12" ht="14.25" thickBot="1">
      <c r="A12" s="152" t="s">
        <v>1057</v>
      </c>
    </row>
    <row r="13" spans="1:3" ht="30" customHeight="1">
      <c r="A13" s="157" t="s">
        <v>510</v>
      </c>
      <c r="B13" s="158" t="s">
        <v>286</v>
      </c>
      <c r="C13" s="501" t="s">
        <v>284</v>
      </c>
    </row>
    <row r="14" spans="1:3" ht="15" customHeight="1">
      <c r="A14" s="162" t="s">
        <v>1058</v>
      </c>
      <c r="B14" s="163" t="s">
        <v>1059</v>
      </c>
      <c r="C14" s="501"/>
    </row>
    <row r="15" spans="1:3" ht="15" customHeight="1">
      <c r="A15" s="154" t="s">
        <v>1060</v>
      </c>
      <c r="B15" s="155" t="s">
        <v>1061</v>
      </c>
      <c r="C15" s="501"/>
    </row>
    <row r="16" spans="1:3" ht="15" customHeight="1">
      <c r="A16" s="154" t="s">
        <v>1062</v>
      </c>
      <c r="B16" s="155" t="s">
        <v>1063</v>
      </c>
      <c r="C16" s="501"/>
    </row>
    <row r="17" spans="1:3" ht="15" customHeight="1">
      <c r="A17" s="154" t="s">
        <v>1064</v>
      </c>
      <c r="B17" s="155" t="s">
        <v>285</v>
      </c>
      <c r="C17" s="501"/>
    </row>
    <row r="18" spans="1:3" ht="15" customHeight="1">
      <c r="A18" s="154" t="s">
        <v>1065</v>
      </c>
      <c r="B18" s="155" t="s">
        <v>1310</v>
      </c>
      <c r="C18" s="501"/>
    </row>
    <row r="19" spans="1:3" ht="15" customHeight="1">
      <c r="A19" s="154" t="s">
        <v>1066</v>
      </c>
      <c r="B19" s="155" t="s">
        <v>1309</v>
      </c>
      <c r="C19" s="501"/>
    </row>
    <row r="20" spans="1:3" ht="15" customHeight="1">
      <c r="A20" s="154" t="s">
        <v>1067</v>
      </c>
      <c r="B20" s="155" t="s">
        <v>1068</v>
      </c>
      <c r="C20" s="501"/>
    </row>
    <row r="21" spans="1:3" ht="15" customHeight="1">
      <c r="A21" s="154" t="s">
        <v>1069</v>
      </c>
      <c r="B21" s="155" t="s">
        <v>1070</v>
      </c>
      <c r="C21" s="501"/>
    </row>
    <row r="22" spans="1:3" ht="15" customHeight="1">
      <c r="A22" s="275" t="s">
        <v>1071</v>
      </c>
      <c r="B22" s="155" t="s">
        <v>1072</v>
      </c>
      <c r="C22" s="489" t="s">
        <v>1073</v>
      </c>
    </row>
    <row r="23" spans="1:3" ht="15" customHeight="1">
      <c r="A23" s="275" t="s">
        <v>1074</v>
      </c>
      <c r="B23" s="155" t="s">
        <v>1077</v>
      </c>
      <c r="C23" s="489"/>
    </row>
    <row r="24" spans="1:3" ht="15" customHeight="1" thickBot="1">
      <c r="A24" s="276" t="s">
        <v>248</v>
      </c>
      <c r="B24" s="262" t="s">
        <v>709</v>
      </c>
      <c r="C24" s="489"/>
    </row>
    <row r="25" spans="1:3" ht="13.5">
      <c r="A25" s="159"/>
      <c r="B25" s="160"/>
      <c r="C25" s="161"/>
    </row>
    <row r="26" ht="13.5">
      <c r="A26" s="290"/>
    </row>
    <row r="27" ht="13.5">
      <c r="A27" s="152" t="s">
        <v>1251</v>
      </c>
    </row>
    <row r="28" ht="13.5">
      <c r="A28" s="463" t="s">
        <v>476</v>
      </c>
    </row>
    <row r="29" ht="13.5">
      <c r="A29" s="289"/>
    </row>
    <row r="30" ht="14.25" thickBot="1">
      <c r="A30" s="152" t="s">
        <v>1252</v>
      </c>
    </row>
    <row r="31" spans="1:3" ht="13.5">
      <c r="A31" s="490" t="s">
        <v>477</v>
      </c>
      <c r="B31" s="491"/>
      <c r="C31" s="153"/>
    </row>
    <row r="32" spans="1:2" ht="13.5">
      <c r="A32" s="494" t="s">
        <v>478</v>
      </c>
      <c r="B32" s="495"/>
    </row>
    <row r="33" spans="1:2" ht="13.5">
      <c r="A33" s="494" t="s">
        <v>479</v>
      </c>
      <c r="B33" s="495"/>
    </row>
    <row r="34" spans="1:2" ht="13.5">
      <c r="A34" s="494" t="s">
        <v>480</v>
      </c>
      <c r="B34" s="495"/>
    </row>
    <row r="35" spans="1:2" ht="13.5">
      <c r="A35" s="494" t="s">
        <v>481</v>
      </c>
      <c r="B35" s="495"/>
    </row>
    <row r="36" spans="1:2" ht="14.25" customHeight="1" thickBot="1">
      <c r="A36" s="492" t="s">
        <v>482</v>
      </c>
      <c r="B36" s="493"/>
    </row>
    <row r="39" ht="13.5">
      <c r="A39" s="152" t="s">
        <v>1269</v>
      </c>
    </row>
    <row r="40" spans="1:2" ht="13.5">
      <c r="A40" s="488" t="s">
        <v>192</v>
      </c>
      <c r="B40" s="488"/>
    </row>
    <row r="41" spans="1:2" ht="13.5">
      <c r="A41" s="497" t="s">
        <v>193</v>
      </c>
      <c r="B41" s="497"/>
    </row>
    <row r="42" spans="1:2" ht="13.5">
      <c r="A42" s="488" t="s">
        <v>915</v>
      </c>
      <c r="B42" s="488"/>
    </row>
    <row r="43" spans="1:2" ht="16.5" customHeight="1">
      <c r="A43" s="497" t="s">
        <v>194</v>
      </c>
      <c r="B43" s="497"/>
    </row>
    <row r="44" spans="1:2" ht="13.5">
      <c r="A44" s="488" t="s">
        <v>916</v>
      </c>
      <c r="B44" s="488"/>
    </row>
    <row r="45" spans="1:2" ht="13.5">
      <c r="A45" s="496" t="s">
        <v>195</v>
      </c>
      <c r="B45" s="488"/>
    </row>
  </sheetData>
  <sheetProtection/>
  <mergeCells count="21">
    <mergeCell ref="A3:C3"/>
    <mergeCell ref="A4:C4"/>
    <mergeCell ref="A6:C6"/>
    <mergeCell ref="C13:C21"/>
    <mergeCell ref="A5:C5"/>
    <mergeCell ref="A8:C8"/>
    <mergeCell ref="A9:C9"/>
    <mergeCell ref="A7:C7"/>
    <mergeCell ref="A44:B44"/>
    <mergeCell ref="A45:B45"/>
    <mergeCell ref="A41:B41"/>
    <mergeCell ref="A43:B43"/>
    <mergeCell ref="A40:B40"/>
    <mergeCell ref="A42:B42"/>
    <mergeCell ref="C22:C24"/>
    <mergeCell ref="A31:B31"/>
    <mergeCell ref="A36:B36"/>
    <mergeCell ref="A32:B32"/>
    <mergeCell ref="A33:B33"/>
    <mergeCell ref="A34:B34"/>
    <mergeCell ref="A35:B35"/>
  </mergeCells>
  <hyperlinks>
    <hyperlink ref="A36" r:id="rId1" display="kankyokanri-g07@sbox.pref.osaka.lg.jp"/>
    <hyperlink ref="A41" r:id="rId2" display="http://www.lev-7.jp/"/>
    <hyperlink ref="A43" r:id="rId3" display="http://www.stat.go.jp/index/seido/sangyo/3.htm"/>
    <hyperlink ref="A45" r:id="rId4" display="http://www.env.go.jp/air/car/pamph/index.html"/>
    <hyperlink ref="A28" r:id="rId5" display="http://www.pref.hyogo.jp/JPN/apr/keikaku/jidousha/180419jidousyajisseki.htm"/>
  </hyperlinks>
  <printOptions/>
  <pageMargins left="0.75" right="0.36" top="0.51" bottom="0.52" header="0.512" footer="0.512"/>
  <pageSetup fitToHeight="1" fitToWidth="1" horizontalDpi="600" verticalDpi="600" orientation="portrait" paperSize="9" r:id="rId7"/>
  <drawing r:id="rId6"/>
</worksheet>
</file>

<file path=xl/worksheets/sheet10.xml><?xml version="1.0" encoding="utf-8"?>
<worksheet xmlns="http://schemas.openxmlformats.org/spreadsheetml/2006/main" xmlns:r="http://schemas.openxmlformats.org/officeDocument/2006/relationships">
  <sheetPr codeName="Sheet11"/>
  <dimension ref="A1:P53"/>
  <sheetViews>
    <sheetView workbookViewId="0" topLeftCell="A1">
      <selection activeCell="I14" sqref="I14"/>
    </sheetView>
  </sheetViews>
  <sheetFormatPr defaultColWidth="9.00390625" defaultRowHeight="13.5"/>
  <cols>
    <col min="1" max="1" width="1.37890625" style="24" customWidth="1"/>
    <col min="2" max="2" width="2.375" style="24" customWidth="1"/>
    <col min="3" max="3" width="14.375" style="24" customWidth="1"/>
    <col min="4" max="4" width="6.75390625" style="24" customWidth="1"/>
    <col min="5" max="5" width="8.25390625" style="24" customWidth="1"/>
    <col min="6" max="7" width="8.25390625" style="24" hidden="1" customWidth="1"/>
    <col min="8" max="10" width="6.75390625" style="24" customWidth="1"/>
    <col min="11" max="11" width="9.50390625" style="24" customWidth="1"/>
    <col min="12" max="12" width="7.625" style="24" hidden="1" customWidth="1"/>
    <col min="13" max="15" width="6.75390625" style="24" customWidth="1"/>
    <col min="16" max="16" width="6.875" style="24" customWidth="1"/>
    <col min="17" max="16384" width="9.00390625" style="24" customWidth="1"/>
  </cols>
  <sheetData>
    <row r="1" s="326" customFormat="1" ht="13.5">
      <c r="N1" s="327"/>
    </row>
    <row r="2" spans="1:2" s="5" customFormat="1" ht="13.5" customHeight="1">
      <c r="A2" s="6" t="s">
        <v>1085</v>
      </c>
      <c r="B2" s="6"/>
    </row>
    <row r="3" spans="1:13" s="5" customFormat="1" ht="12" customHeight="1" hidden="1">
      <c r="A3" s="767"/>
      <c r="B3" s="768"/>
      <c r="C3" s="769"/>
      <c r="D3" s="770" t="s">
        <v>309</v>
      </c>
      <c r="E3" s="771"/>
      <c r="F3" s="408"/>
      <c r="G3" s="408"/>
      <c r="H3" s="770" t="s">
        <v>310</v>
      </c>
      <c r="I3" s="771"/>
      <c r="J3" s="770" t="s">
        <v>454</v>
      </c>
      <c r="K3" s="771"/>
      <c r="L3" s="770" t="s">
        <v>450</v>
      </c>
      <c r="M3" s="771"/>
    </row>
    <row r="4" spans="1:13" s="5" customFormat="1" ht="12" customHeight="1" hidden="1">
      <c r="A4" s="43" t="s">
        <v>520</v>
      </c>
      <c r="B4" s="44"/>
      <c r="C4" s="45"/>
      <c r="D4" s="772"/>
      <c r="E4" s="773"/>
      <c r="F4" s="409"/>
      <c r="G4" s="409"/>
      <c r="H4" s="772"/>
      <c r="I4" s="773"/>
      <c r="J4" s="772"/>
      <c r="K4" s="773"/>
      <c r="L4" s="772"/>
      <c r="M4" s="773"/>
    </row>
    <row r="5" spans="1:13" s="5" customFormat="1" ht="15" customHeight="1" hidden="1">
      <c r="A5" s="43" t="str">
        <f>"換算走行量（"&amp;LOOKUP('自動車台帳'!$G$1,実績報告年度,'名前関係'!$F$44:$F$47)&amp;"）"</f>
        <v>換算走行量（平成18年度）</v>
      </c>
      <c r="B5" s="44"/>
      <c r="C5" s="45"/>
      <c r="D5" s="765">
        <f>IF(D11="","",SUMIF('自動車台帳'!$BB$5:$BB$130,"=乗",'自動車台帳'!AO5:AO130)*0.1)</f>
        <v>0</v>
      </c>
      <c r="E5" s="766"/>
      <c r="F5" s="410"/>
      <c r="G5" s="410"/>
      <c r="H5" s="765">
        <f>IF(H11="","",SUMIF('自動車台帳'!$BB$5:$BB$130,"=貨",'自動車台帳'!AO5:AO130)+SUMIF('自動車台帳'!$BB$5:$BB$130,"=小",'自動車台帳'!AO5:AO130))</f>
        <v>0</v>
      </c>
      <c r="I5" s="766"/>
      <c r="J5" s="765">
        <f>IF(J11="","",SUMIF('自動車台帳'!$BB$5:$BB$130,"=バ",'自動車台帳'!AO5:AO130)*2)</f>
        <v>0</v>
      </c>
      <c r="K5" s="766"/>
      <c r="L5" s="776">
        <f>D5+H5+J5</f>
        <v>0</v>
      </c>
      <c r="M5" s="777"/>
    </row>
    <row r="6" spans="1:13" s="5" customFormat="1" ht="15" customHeight="1" hidden="1">
      <c r="A6" s="43" t="str">
        <f>"走行量削減率（"&amp;LOOKUP('自動車台帳'!$G$1,実績報告年度,'名前関係'!$F$44:$F$47)&amp;"）"</f>
        <v>走行量削減率（平成18年度）</v>
      </c>
      <c r="B6" s="44"/>
      <c r="C6" s="45"/>
      <c r="D6" s="125" t="str">
        <f>IF(D4=0,"-",(D4-D5)/D4*100)</f>
        <v>-</v>
      </c>
      <c r="E6" s="42" t="s">
        <v>422</v>
      </c>
      <c r="F6" s="411"/>
      <c r="G6" s="411"/>
      <c r="H6" s="125" t="str">
        <f>IF(H4=0,"-",(H4-H5)/H4*100)</f>
        <v>-</v>
      </c>
      <c r="I6" s="42" t="s">
        <v>422</v>
      </c>
      <c r="J6" s="125" t="str">
        <f>IF(J4=0,"-",(J4-J5)/J4*100)</f>
        <v>-</v>
      </c>
      <c r="K6" s="19" t="s">
        <v>422</v>
      </c>
      <c r="L6" s="125" t="e">
        <f>(L4-L5)/L4*100</f>
        <v>#DIV/0!</v>
      </c>
      <c r="M6" s="19" t="s">
        <v>422</v>
      </c>
    </row>
    <row r="7" spans="1:12" s="5" customFormat="1" ht="15" customHeight="1" hidden="1">
      <c r="A7" s="6"/>
      <c r="B7" s="6"/>
      <c r="C7" s="6"/>
      <c r="D7" s="8"/>
      <c r="E7" s="21"/>
      <c r="F7" s="21"/>
      <c r="G7" s="21"/>
      <c r="H7" s="8"/>
      <c r="I7" s="21"/>
      <c r="J7" s="8"/>
      <c r="K7" s="20"/>
      <c r="L7" s="7"/>
    </row>
    <row r="8" spans="1:12" s="5" customFormat="1" ht="15" customHeight="1" thickBot="1">
      <c r="A8" s="6"/>
      <c r="B8" s="6"/>
      <c r="C8" s="6"/>
      <c r="D8" s="8"/>
      <c r="E8" s="21"/>
      <c r="F8" s="21"/>
      <c r="G8" s="21"/>
      <c r="H8" s="8"/>
      <c r="I8" s="21"/>
      <c r="J8" s="8"/>
      <c r="K8" s="20"/>
      <c r="L8" s="7"/>
    </row>
    <row r="9" spans="1:14" s="5" customFormat="1" ht="15" customHeight="1">
      <c r="A9" s="6"/>
      <c r="B9" s="781"/>
      <c r="C9" s="780"/>
      <c r="D9" s="778" t="s">
        <v>309</v>
      </c>
      <c r="E9" s="780"/>
      <c r="F9" s="412"/>
      <c r="G9" s="412"/>
      <c r="H9" s="778" t="s">
        <v>310</v>
      </c>
      <c r="I9" s="780"/>
      <c r="J9" s="778" t="s">
        <v>406</v>
      </c>
      <c r="K9" s="780"/>
      <c r="L9" s="412"/>
      <c r="M9" s="778" t="s">
        <v>450</v>
      </c>
      <c r="N9" s="779"/>
    </row>
    <row r="10" spans="1:14" s="5" customFormat="1" ht="15" customHeight="1" thickBot="1">
      <c r="A10" s="6"/>
      <c r="B10" s="782" t="s">
        <v>30</v>
      </c>
      <c r="C10" s="783"/>
      <c r="D10" s="743"/>
      <c r="E10" s="744"/>
      <c r="F10" s="446"/>
      <c r="G10" s="446"/>
      <c r="H10" s="743"/>
      <c r="I10" s="744"/>
      <c r="J10" s="743"/>
      <c r="K10" s="744"/>
      <c r="L10" s="447"/>
      <c r="M10" s="748">
        <f>D10+H10+J10</f>
        <v>0</v>
      </c>
      <c r="N10" s="749"/>
    </row>
    <row r="11" spans="1:14" s="5" customFormat="1" ht="15" customHeight="1" thickBot="1" thickTop="1">
      <c r="A11" s="6"/>
      <c r="B11" s="784" t="str">
        <f>LOOKUP('自動車台帳'!$G$1,実績報告年度,'名前関係'!$F$44:$F$48)</f>
        <v>平成18年度</v>
      </c>
      <c r="C11" s="785"/>
      <c r="D11" s="743">
        <f>SUMIF('自動車台帳'!$BB$5:$BB$130,"=乗",'自動車台帳'!$AO$5:$AO$130)</f>
        <v>0</v>
      </c>
      <c r="E11" s="744"/>
      <c r="F11" s="446"/>
      <c r="G11" s="446"/>
      <c r="H11" s="743">
        <f>SUMIF('自動車台帳'!$BB$5:$BB$130,"=貨",'自動車台帳'!$AO$5:$AO$130)+SUMIF('自動車台帳'!$BB$5:$BB$130,"=小",'自動車台帳'!$AO$5:$AO$130)</f>
        <v>0</v>
      </c>
      <c r="I11" s="744"/>
      <c r="J11" s="743">
        <f>SUMIF('自動車台帳'!$BB$5:$BB$130,"=バ",'自動車台帳'!$AO$5:$AO$130)</f>
        <v>0</v>
      </c>
      <c r="K11" s="750"/>
      <c r="L11" s="448"/>
      <c r="M11" s="751">
        <f>D11+H11+J11</f>
        <v>0</v>
      </c>
      <c r="N11" s="752"/>
    </row>
    <row r="12" spans="1:14" s="5" customFormat="1" ht="15" customHeight="1" thickBot="1" thickTop="1">
      <c r="A12" s="6"/>
      <c r="B12" s="256"/>
      <c r="C12" s="257" t="str">
        <f>"削減率（計画時比）"</f>
        <v>削減率（計画時比）</v>
      </c>
      <c r="D12" s="456" t="str">
        <f>IF(D10=0,"-",(D10-D11)/D10*100)</f>
        <v>-</v>
      </c>
      <c r="E12" s="258" t="s">
        <v>422</v>
      </c>
      <c r="F12" s="413"/>
      <c r="G12" s="413"/>
      <c r="H12" s="456" t="str">
        <f>IF(H10=0,"-",(H10-H11)/H10*100)</f>
        <v>-</v>
      </c>
      <c r="I12" s="258" t="s">
        <v>422</v>
      </c>
      <c r="J12" s="456" t="str">
        <f>IF(J10=0,"-",(J10-J11)/J10*100)</f>
        <v>-</v>
      </c>
      <c r="K12" s="259" t="s">
        <v>422</v>
      </c>
      <c r="L12" s="418"/>
      <c r="M12" s="457" t="str">
        <f>IF(M10=0,"-",(M10-M11)/M10*100)</f>
        <v>-</v>
      </c>
      <c r="N12" s="288" t="s">
        <v>422</v>
      </c>
    </row>
    <row r="13" spans="1:13" s="5" customFormat="1" ht="15" customHeight="1">
      <c r="A13" s="254"/>
      <c r="B13" s="254"/>
      <c r="C13" s="254"/>
      <c r="D13" s="255"/>
      <c r="E13" s="21"/>
      <c r="F13" s="21"/>
      <c r="G13" s="21"/>
      <c r="H13" s="255"/>
      <c r="I13" s="21"/>
      <c r="J13" s="255"/>
      <c r="K13" s="20"/>
      <c r="L13" s="255"/>
      <c r="M13" s="20"/>
    </row>
    <row r="14" spans="1:13" s="5" customFormat="1" ht="15" customHeight="1">
      <c r="A14" s="254"/>
      <c r="B14" s="254"/>
      <c r="C14" s="254"/>
      <c r="D14" s="255"/>
      <c r="E14" s="21"/>
      <c r="F14" s="21"/>
      <c r="G14" s="21"/>
      <c r="H14" s="255"/>
      <c r="I14" s="21"/>
      <c r="J14" s="255"/>
      <c r="K14" s="20"/>
      <c r="L14" s="255"/>
      <c r="M14" s="20"/>
    </row>
    <row r="15" spans="1:13" s="5" customFormat="1" ht="15" customHeight="1">
      <c r="A15" s="254"/>
      <c r="B15" s="254"/>
      <c r="C15" s="254"/>
      <c r="D15" s="255"/>
      <c r="E15" s="21"/>
      <c r="F15" s="21"/>
      <c r="G15" s="21"/>
      <c r="H15" s="255"/>
      <c r="I15" s="21"/>
      <c r="J15" s="255"/>
      <c r="K15" s="20"/>
      <c r="L15" s="255"/>
      <c r="M15" s="20"/>
    </row>
    <row r="16" spans="1:11" s="326" customFormat="1" ht="13.5">
      <c r="A16" s="328" t="s">
        <v>1080</v>
      </c>
      <c r="K16" s="329" t="s">
        <v>275</v>
      </c>
    </row>
    <row r="17" spans="2:15" s="326" customFormat="1" ht="22.5" customHeight="1" thickBot="1">
      <c r="B17" s="330"/>
      <c r="C17" s="747"/>
      <c r="D17" s="747"/>
      <c r="J17" s="331"/>
      <c r="K17" s="331"/>
      <c r="L17" s="331"/>
      <c r="M17" s="331"/>
      <c r="N17" s="331"/>
      <c r="O17" s="331"/>
    </row>
    <row r="18" spans="2:16" s="326" customFormat="1" ht="17.25" customHeight="1">
      <c r="B18" s="741" t="s">
        <v>276</v>
      </c>
      <c r="C18" s="742"/>
      <c r="D18" s="742"/>
      <c r="E18" s="332" t="s">
        <v>30</v>
      </c>
      <c r="F18" s="414"/>
      <c r="G18" s="414"/>
      <c r="H18" s="729" t="str">
        <f>LOOKUP('自動車台帳'!$G$1,実績報告年度,'名前関係'!$F$44:$F$48)</f>
        <v>平成18年度</v>
      </c>
      <c r="I18" s="730"/>
      <c r="K18" s="718" t="s">
        <v>574</v>
      </c>
      <c r="L18" s="719"/>
      <c r="M18" s="719"/>
      <c r="N18" s="719"/>
      <c r="O18" s="719"/>
      <c r="P18" s="720"/>
    </row>
    <row r="19" spans="2:16" s="326" customFormat="1" ht="15" customHeight="1">
      <c r="B19" s="714" t="s">
        <v>181</v>
      </c>
      <c r="C19" s="715"/>
      <c r="D19" s="715"/>
      <c r="E19" s="451"/>
      <c r="F19" s="450"/>
      <c r="G19" s="450"/>
      <c r="H19" s="733" t="str">
        <f>ポイント!C4</f>
        <v>-</v>
      </c>
      <c r="I19" s="734"/>
      <c r="K19" s="721"/>
      <c r="L19" s="722"/>
      <c r="M19" s="722"/>
      <c r="N19" s="722"/>
      <c r="O19" s="722"/>
      <c r="P19" s="723"/>
    </row>
    <row r="20" spans="2:16" s="326" customFormat="1" ht="15" customHeight="1">
      <c r="B20" s="714" t="s">
        <v>277</v>
      </c>
      <c r="C20" s="715"/>
      <c r="D20" s="715"/>
      <c r="E20" s="451"/>
      <c r="F20" s="450"/>
      <c r="G20" s="450"/>
      <c r="H20" s="733" t="str">
        <f>ポイント!C5</f>
        <v>-</v>
      </c>
      <c r="I20" s="734"/>
      <c r="K20" s="721"/>
      <c r="L20" s="722"/>
      <c r="M20" s="722"/>
      <c r="N20" s="722"/>
      <c r="O20" s="722"/>
      <c r="P20" s="723"/>
    </row>
    <row r="21" spans="2:16" s="326" customFormat="1" ht="15" customHeight="1">
      <c r="B21" s="714" t="s">
        <v>278</v>
      </c>
      <c r="C21" s="715"/>
      <c r="D21" s="715"/>
      <c r="E21" s="451"/>
      <c r="F21" s="450"/>
      <c r="G21" s="450"/>
      <c r="H21" s="733" t="str">
        <f>ポイント!C6</f>
        <v>-</v>
      </c>
      <c r="I21" s="734"/>
      <c r="K21" s="721"/>
      <c r="L21" s="722"/>
      <c r="M21" s="722"/>
      <c r="N21" s="722"/>
      <c r="O21" s="722"/>
      <c r="P21" s="723"/>
    </row>
    <row r="22" spans="2:16" s="326" customFormat="1" ht="15" customHeight="1">
      <c r="B22" s="714" t="s">
        <v>279</v>
      </c>
      <c r="C22" s="715"/>
      <c r="D22" s="715"/>
      <c r="E22" s="451"/>
      <c r="F22" s="450"/>
      <c r="G22" s="450"/>
      <c r="H22" s="733" t="str">
        <f>ポイント!C7</f>
        <v>-</v>
      </c>
      <c r="I22" s="734"/>
      <c r="K22" s="721"/>
      <c r="L22" s="722"/>
      <c r="M22" s="722"/>
      <c r="N22" s="722"/>
      <c r="O22" s="722"/>
      <c r="P22" s="723"/>
    </row>
    <row r="23" spans="2:16" s="326" customFormat="1" ht="15" customHeight="1" thickBot="1">
      <c r="B23" s="753" t="s">
        <v>280</v>
      </c>
      <c r="C23" s="754"/>
      <c r="D23" s="754"/>
      <c r="E23" s="452"/>
      <c r="F23" s="449"/>
      <c r="G23" s="449"/>
      <c r="H23" s="774" t="str">
        <f>ポイント!C8</f>
        <v>-</v>
      </c>
      <c r="I23" s="775"/>
      <c r="K23" s="721"/>
      <c r="L23" s="722"/>
      <c r="M23" s="722"/>
      <c r="N23" s="722"/>
      <c r="O23" s="722"/>
      <c r="P23" s="723"/>
    </row>
    <row r="24" spans="2:16" s="326" customFormat="1" ht="30" customHeight="1" thickBot="1" thickTop="1">
      <c r="B24" s="711" t="s">
        <v>450</v>
      </c>
      <c r="C24" s="712"/>
      <c r="D24" s="713"/>
      <c r="E24" s="453"/>
      <c r="F24" s="454"/>
      <c r="G24" s="455"/>
      <c r="H24" s="731">
        <f>ポイント!C21</f>
        <v>0</v>
      </c>
      <c r="I24" s="732"/>
      <c r="K24" s="724"/>
      <c r="L24" s="725"/>
      <c r="M24" s="725"/>
      <c r="N24" s="725"/>
      <c r="O24" s="725"/>
      <c r="P24" s="726"/>
    </row>
    <row r="25" s="326" customFormat="1" ht="24" customHeight="1"/>
    <row r="26" s="326" customFormat="1" ht="13.5">
      <c r="A26" s="328" t="s">
        <v>1081</v>
      </c>
    </row>
    <row r="27" spans="2:11" s="326" customFormat="1" ht="21" customHeight="1" thickBot="1">
      <c r="B27" s="333"/>
      <c r="K27" s="329" t="s">
        <v>275</v>
      </c>
    </row>
    <row r="28" spans="2:16" s="326" customFormat="1" ht="17.25" customHeight="1">
      <c r="B28" s="741" t="s">
        <v>281</v>
      </c>
      <c r="C28" s="742"/>
      <c r="D28" s="742"/>
      <c r="E28" s="332" t="s">
        <v>30</v>
      </c>
      <c r="F28" s="414"/>
      <c r="G28" s="414"/>
      <c r="H28" s="729" t="str">
        <f>LOOKUP('自動車台帳'!$G$1,実績報告年度,'名前関係'!$F$44:$F$48)</f>
        <v>平成18年度</v>
      </c>
      <c r="I28" s="730"/>
      <c r="K28" s="718" t="s">
        <v>575</v>
      </c>
      <c r="L28" s="719"/>
      <c r="M28" s="719"/>
      <c r="N28" s="719"/>
      <c r="O28" s="719"/>
      <c r="P28" s="720"/>
    </row>
    <row r="29" spans="2:16" s="326" customFormat="1" ht="15" customHeight="1">
      <c r="B29" s="714" t="s">
        <v>181</v>
      </c>
      <c r="C29" s="715"/>
      <c r="D29" s="715"/>
      <c r="E29" s="451"/>
      <c r="F29" s="450"/>
      <c r="G29" s="450"/>
      <c r="H29" s="733" t="str">
        <f>ポイント!C25</f>
        <v>-</v>
      </c>
      <c r="I29" s="734"/>
      <c r="K29" s="721"/>
      <c r="L29" s="722"/>
      <c r="M29" s="722"/>
      <c r="N29" s="722"/>
      <c r="O29" s="722"/>
      <c r="P29" s="723"/>
    </row>
    <row r="30" spans="2:16" s="326" customFormat="1" ht="15" customHeight="1">
      <c r="B30" s="714" t="s">
        <v>277</v>
      </c>
      <c r="C30" s="715"/>
      <c r="D30" s="715"/>
      <c r="E30" s="451"/>
      <c r="F30" s="450"/>
      <c r="G30" s="450"/>
      <c r="H30" s="733" t="str">
        <f>ポイント!C26</f>
        <v>-</v>
      </c>
      <c r="I30" s="734"/>
      <c r="K30" s="721"/>
      <c r="L30" s="722"/>
      <c r="M30" s="722"/>
      <c r="N30" s="722"/>
      <c r="O30" s="722"/>
      <c r="P30" s="723"/>
    </row>
    <row r="31" spans="2:16" s="326" customFormat="1" ht="15" customHeight="1">
      <c r="B31" s="714" t="s">
        <v>278</v>
      </c>
      <c r="C31" s="715"/>
      <c r="D31" s="715"/>
      <c r="E31" s="451"/>
      <c r="F31" s="450"/>
      <c r="G31" s="450"/>
      <c r="H31" s="733" t="str">
        <f>ポイント!C27</f>
        <v>-</v>
      </c>
      <c r="I31" s="734"/>
      <c r="K31" s="721"/>
      <c r="L31" s="722"/>
      <c r="M31" s="722"/>
      <c r="N31" s="722"/>
      <c r="O31" s="722"/>
      <c r="P31" s="723"/>
    </row>
    <row r="32" spans="2:16" s="326" customFormat="1" ht="15" customHeight="1">
      <c r="B32" s="714" t="s">
        <v>279</v>
      </c>
      <c r="C32" s="715"/>
      <c r="D32" s="715"/>
      <c r="E32" s="451"/>
      <c r="F32" s="450"/>
      <c r="G32" s="450"/>
      <c r="H32" s="733" t="str">
        <f>ポイント!C28</f>
        <v>-</v>
      </c>
      <c r="I32" s="734"/>
      <c r="K32" s="721"/>
      <c r="L32" s="722"/>
      <c r="M32" s="722"/>
      <c r="N32" s="722"/>
      <c r="O32" s="722"/>
      <c r="P32" s="723"/>
    </row>
    <row r="33" spans="2:16" s="326" customFormat="1" ht="15" customHeight="1" thickBot="1">
      <c r="B33" s="753" t="s">
        <v>280</v>
      </c>
      <c r="C33" s="754"/>
      <c r="D33" s="754"/>
      <c r="E33" s="452"/>
      <c r="F33" s="449"/>
      <c r="G33" s="449"/>
      <c r="H33" s="774" t="str">
        <f>ポイント!C29</f>
        <v>-</v>
      </c>
      <c r="I33" s="775"/>
      <c r="K33" s="721"/>
      <c r="L33" s="722"/>
      <c r="M33" s="722"/>
      <c r="N33" s="722"/>
      <c r="O33" s="722"/>
      <c r="P33" s="723"/>
    </row>
    <row r="34" spans="2:16" s="326" customFormat="1" ht="30" customHeight="1" thickBot="1" thickTop="1">
      <c r="B34" s="711" t="s">
        <v>450</v>
      </c>
      <c r="C34" s="712"/>
      <c r="D34" s="713"/>
      <c r="E34" s="453"/>
      <c r="F34" s="454"/>
      <c r="G34" s="455"/>
      <c r="H34" s="731">
        <f>ポイント!C42</f>
        <v>0</v>
      </c>
      <c r="I34" s="732"/>
      <c r="K34" s="724"/>
      <c r="L34" s="725"/>
      <c r="M34" s="725"/>
      <c r="N34" s="725"/>
      <c r="O34" s="725"/>
      <c r="P34" s="726"/>
    </row>
    <row r="35" s="326" customFormat="1" ht="21" customHeight="1">
      <c r="B35" s="333"/>
    </row>
    <row r="36" spans="1:13" s="326" customFormat="1" ht="13.5" hidden="1">
      <c r="A36" s="328"/>
      <c r="M36" s="328"/>
    </row>
    <row r="37" spans="2:11" s="326" customFormat="1" ht="14.25" hidden="1" thickBot="1">
      <c r="B37" s="333"/>
      <c r="K37" s="329" t="s">
        <v>275</v>
      </c>
    </row>
    <row r="38" spans="2:16" s="326" customFormat="1" ht="17.25" customHeight="1" hidden="1">
      <c r="B38" s="741" t="s">
        <v>1001</v>
      </c>
      <c r="C38" s="742"/>
      <c r="D38" s="742"/>
      <c r="E38" s="332" t="s">
        <v>30</v>
      </c>
      <c r="F38" s="414"/>
      <c r="G38" s="414"/>
      <c r="H38" s="729" t="str">
        <f>LOOKUP('自動車台帳'!$G$1,実績報告年度,'名前関係'!$F$44:$F$48)</f>
        <v>平成18年度</v>
      </c>
      <c r="I38" s="730"/>
      <c r="K38" s="718"/>
      <c r="L38" s="719"/>
      <c r="M38" s="719"/>
      <c r="N38" s="719"/>
      <c r="O38" s="719"/>
      <c r="P38" s="720"/>
    </row>
    <row r="39" spans="2:16" s="326" customFormat="1" ht="15" customHeight="1" hidden="1">
      <c r="B39" s="716"/>
      <c r="C39" s="717"/>
      <c r="D39" s="717"/>
      <c r="E39" s="451"/>
      <c r="F39" s="450"/>
      <c r="G39" s="450"/>
      <c r="H39" s="733"/>
      <c r="I39" s="734"/>
      <c r="K39" s="721"/>
      <c r="L39" s="722"/>
      <c r="M39" s="722"/>
      <c r="N39" s="722"/>
      <c r="O39" s="722"/>
      <c r="P39" s="723"/>
    </row>
    <row r="40" spans="2:16" s="326" customFormat="1" ht="15" customHeight="1" hidden="1">
      <c r="B40" s="716"/>
      <c r="C40" s="717"/>
      <c r="D40" s="717"/>
      <c r="E40" s="451"/>
      <c r="F40" s="450"/>
      <c r="G40" s="450"/>
      <c r="H40" s="727"/>
      <c r="I40" s="728"/>
      <c r="K40" s="721"/>
      <c r="L40" s="722"/>
      <c r="M40" s="722"/>
      <c r="N40" s="722"/>
      <c r="O40" s="722"/>
      <c r="P40" s="723"/>
    </row>
    <row r="41" spans="2:16" s="326" customFormat="1" ht="15" customHeight="1" hidden="1" thickBot="1">
      <c r="B41" s="716"/>
      <c r="C41" s="717"/>
      <c r="D41" s="717"/>
      <c r="E41" s="452"/>
      <c r="F41" s="449"/>
      <c r="G41" s="449"/>
      <c r="H41" s="735"/>
      <c r="I41" s="736"/>
      <c r="K41" s="721"/>
      <c r="L41" s="722"/>
      <c r="M41" s="722"/>
      <c r="N41" s="722"/>
      <c r="O41" s="722"/>
      <c r="P41" s="723"/>
    </row>
    <row r="42" spans="2:16" s="326" customFormat="1" ht="30" customHeight="1" hidden="1" thickBot="1" thickTop="1">
      <c r="B42" s="711" t="s">
        <v>450</v>
      </c>
      <c r="C42" s="712"/>
      <c r="D42" s="713"/>
      <c r="E42" s="453"/>
      <c r="F42" s="454"/>
      <c r="G42" s="458"/>
      <c r="H42" s="731"/>
      <c r="I42" s="732"/>
      <c r="K42" s="724"/>
      <c r="L42" s="725"/>
      <c r="M42" s="725"/>
      <c r="N42" s="725"/>
      <c r="O42" s="725"/>
      <c r="P42" s="726"/>
    </row>
    <row r="43" s="326" customFormat="1" ht="25.5" customHeight="1" hidden="1"/>
    <row r="44" s="326" customFormat="1" ht="25.5" customHeight="1" hidden="1"/>
    <row r="45" s="326" customFormat="1" ht="17.25" customHeight="1"/>
    <row r="46" s="326" customFormat="1" ht="13.5">
      <c r="A46" s="328" t="s">
        <v>1082</v>
      </c>
    </row>
    <row r="47" s="326" customFormat="1" ht="14.25" thickBot="1">
      <c r="A47" s="328"/>
    </row>
    <row r="48" spans="2:13" s="326" customFormat="1" ht="24" customHeight="1">
      <c r="B48" s="745" t="s">
        <v>282</v>
      </c>
      <c r="C48" s="746"/>
      <c r="D48" s="746"/>
      <c r="E48" s="746"/>
      <c r="F48" s="415"/>
      <c r="G48" s="415"/>
      <c r="H48" s="757" t="s">
        <v>1083</v>
      </c>
      <c r="I48" s="758"/>
      <c r="J48" s="759"/>
      <c r="K48" s="440"/>
      <c r="L48" s="441"/>
      <c r="M48" s="334" t="s">
        <v>886</v>
      </c>
    </row>
    <row r="49" spans="2:13" s="326" customFormat="1" ht="24" customHeight="1" thickBot="1">
      <c r="B49" s="737"/>
      <c r="C49" s="738"/>
      <c r="D49" s="738"/>
      <c r="E49" s="738"/>
      <c r="F49" s="416"/>
      <c r="G49" s="416"/>
      <c r="H49" s="760" t="s">
        <v>1084</v>
      </c>
      <c r="I49" s="761"/>
      <c r="J49" s="762"/>
      <c r="K49" s="442"/>
      <c r="L49" s="443"/>
      <c r="M49" s="335" t="s">
        <v>886</v>
      </c>
    </row>
    <row r="50" spans="2:13" s="326" customFormat="1" ht="24" customHeight="1" thickBot="1" thickTop="1">
      <c r="B50" s="737"/>
      <c r="C50" s="738"/>
      <c r="D50" s="738"/>
      <c r="E50" s="738"/>
      <c r="F50" s="416"/>
      <c r="G50" s="416"/>
      <c r="H50" s="760" t="str">
        <f>LOOKUP('自動車台帳'!$G$1,実績報告年度,'名前関係'!$F$44:$F$48)</f>
        <v>平成18年度</v>
      </c>
      <c r="I50" s="761"/>
      <c r="J50" s="761"/>
      <c r="K50" s="755">
        <f>SUM('自動車台帳'!AP5:AP130)</f>
        <v>0</v>
      </c>
      <c r="L50" s="756"/>
      <c r="M50" s="336" t="s">
        <v>886</v>
      </c>
    </row>
    <row r="51" spans="2:13" s="326" customFormat="1" ht="24" customHeight="1" thickTop="1">
      <c r="B51" s="737" t="s">
        <v>283</v>
      </c>
      <c r="C51" s="738"/>
      <c r="D51" s="738"/>
      <c r="E51" s="738"/>
      <c r="F51" s="416"/>
      <c r="G51" s="416"/>
      <c r="H51" s="760" t="s">
        <v>1083</v>
      </c>
      <c r="I51" s="761"/>
      <c r="J51" s="762"/>
      <c r="K51" s="444"/>
      <c r="L51" s="445"/>
      <c r="M51" s="337" t="s">
        <v>886</v>
      </c>
    </row>
    <row r="52" spans="2:13" s="326" customFormat="1" ht="24" customHeight="1" thickBot="1">
      <c r="B52" s="737"/>
      <c r="C52" s="738"/>
      <c r="D52" s="738"/>
      <c r="E52" s="738"/>
      <c r="F52" s="416"/>
      <c r="G52" s="416"/>
      <c r="H52" s="760" t="s">
        <v>1084</v>
      </c>
      <c r="I52" s="761"/>
      <c r="J52" s="762"/>
      <c r="K52" s="442"/>
      <c r="L52" s="443"/>
      <c r="M52" s="335" t="s">
        <v>886</v>
      </c>
    </row>
    <row r="53" spans="2:13" s="326" customFormat="1" ht="24" customHeight="1" thickBot="1" thickTop="1">
      <c r="B53" s="739"/>
      <c r="C53" s="740"/>
      <c r="D53" s="740"/>
      <c r="E53" s="740"/>
      <c r="F53" s="417"/>
      <c r="G53" s="417"/>
      <c r="H53" s="763" t="str">
        <f>LOOKUP('自動車台帳'!$G$1,実績報告年度,'名前関係'!$F$44:$F$48)</f>
        <v>平成18年度</v>
      </c>
      <c r="I53" s="764"/>
      <c r="J53" s="764"/>
      <c r="K53" s="755">
        <f>SUM('自動車台帳'!AQ5:AQ130)</f>
        <v>0</v>
      </c>
      <c r="L53" s="756"/>
      <c r="M53" s="336" t="s">
        <v>886</v>
      </c>
    </row>
    <row r="54" ht="13.5"/>
    <row r="55" ht="13.5"/>
    <row r="56" ht="13.5"/>
    <row r="57" ht="13.5"/>
    <row r="59" ht="13.5"/>
    <row r="60" ht="13.5"/>
    <row r="61" ht="13.5"/>
    <row r="62" ht="13.5"/>
    <row r="63" ht="13.5"/>
    <row r="64" ht="13.5"/>
  </sheetData>
  <sheetProtection/>
  <mergeCells count="80">
    <mergeCell ref="B9:C9"/>
    <mergeCell ref="B10:C10"/>
    <mergeCell ref="B11:C11"/>
    <mergeCell ref="H33:I33"/>
    <mergeCell ref="H24:I24"/>
    <mergeCell ref="H18:I18"/>
    <mergeCell ref="H20:I20"/>
    <mergeCell ref="D9:E9"/>
    <mergeCell ref="H9:I9"/>
    <mergeCell ref="D10:E10"/>
    <mergeCell ref="L3:M3"/>
    <mergeCell ref="H10:I10"/>
    <mergeCell ref="H34:I34"/>
    <mergeCell ref="B32:D32"/>
    <mergeCell ref="H32:I32"/>
    <mergeCell ref="B33:D33"/>
    <mergeCell ref="H21:I21"/>
    <mergeCell ref="B29:D29"/>
    <mergeCell ref="H29:I29"/>
    <mergeCell ref="B22:D22"/>
    <mergeCell ref="L4:M4"/>
    <mergeCell ref="H22:I22"/>
    <mergeCell ref="H23:I23"/>
    <mergeCell ref="L5:M5"/>
    <mergeCell ref="M9:N9"/>
    <mergeCell ref="J9:K9"/>
    <mergeCell ref="D5:E5"/>
    <mergeCell ref="H5:I5"/>
    <mergeCell ref="J5:K5"/>
    <mergeCell ref="A3:C3"/>
    <mergeCell ref="D3:E3"/>
    <mergeCell ref="H3:I3"/>
    <mergeCell ref="J3:K3"/>
    <mergeCell ref="D4:E4"/>
    <mergeCell ref="H4:I4"/>
    <mergeCell ref="J4:K4"/>
    <mergeCell ref="K53:L53"/>
    <mergeCell ref="H51:J51"/>
    <mergeCell ref="H52:J52"/>
    <mergeCell ref="H53:J53"/>
    <mergeCell ref="K50:L50"/>
    <mergeCell ref="H48:J48"/>
    <mergeCell ref="H49:J49"/>
    <mergeCell ref="H50:J50"/>
    <mergeCell ref="B20:D20"/>
    <mergeCell ref="J10:K10"/>
    <mergeCell ref="M10:N10"/>
    <mergeCell ref="H11:I11"/>
    <mergeCell ref="J11:K11"/>
    <mergeCell ref="M11:N11"/>
    <mergeCell ref="H19:I19"/>
    <mergeCell ref="K18:P24"/>
    <mergeCell ref="B23:D23"/>
    <mergeCell ref="B21:D21"/>
    <mergeCell ref="B51:E53"/>
    <mergeCell ref="B38:D38"/>
    <mergeCell ref="D11:E11"/>
    <mergeCell ref="B48:E50"/>
    <mergeCell ref="B18:D18"/>
    <mergeCell ref="C17:D17"/>
    <mergeCell ref="B19:D19"/>
    <mergeCell ref="B34:D34"/>
    <mergeCell ref="B28:D28"/>
    <mergeCell ref="B24:D24"/>
    <mergeCell ref="K28:P34"/>
    <mergeCell ref="K38:P42"/>
    <mergeCell ref="H40:I40"/>
    <mergeCell ref="H28:I28"/>
    <mergeCell ref="H42:I42"/>
    <mergeCell ref="H30:I30"/>
    <mergeCell ref="H31:I31"/>
    <mergeCell ref="H41:I41"/>
    <mergeCell ref="H38:I38"/>
    <mergeCell ref="H39:I39"/>
    <mergeCell ref="B42:D42"/>
    <mergeCell ref="B30:D30"/>
    <mergeCell ref="B31:D31"/>
    <mergeCell ref="B39:D39"/>
    <mergeCell ref="B40:D40"/>
    <mergeCell ref="B41:D41"/>
  </mergeCells>
  <dataValidations count="1">
    <dataValidation allowBlank="1" showInputMessage="1" showErrorMessage="1" imeMode="halfAlpha" sqref="H7:H8 D7:D8 J7:J8"/>
  </dataValidations>
  <printOptions/>
  <pageMargins left="0.75" right="0.75" top="1" bottom="1" header="0.512" footer="0.512"/>
  <pageSetup horizontalDpi="600" verticalDpi="600" orientation="portrait" paperSize="9" scale="87" r:id="rId3"/>
  <headerFooter alignWithMargins="0">
    <oddHeader>&amp;R様式８</oddHeader>
  </headerFooter>
  <legacyDrawing r:id="rId2"/>
</worksheet>
</file>

<file path=xl/worksheets/sheet11.xml><?xml version="1.0" encoding="utf-8"?>
<worksheet xmlns="http://schemas.openxmlformats.org/spreadsheetml/2006/main" xmlns:r="http://schemas.openxmlformats.org/officeDocument/2006/relationships">
  <sheetPr codeName="Sheet10">
    <tabColor indexed="22"/>
    <pageSetUpPr fitToPage="1"/>
  </sheetPr>
  <dimension ref="A1:V383"/>
  <sheetViews>
    <sheetView zoomScale="75" zoomScaleNormal="75" zoomScaleSheetLayoutView="75" workbookViewId="0" topLeftCell="I1">
      <selection activeCell="O5" sqref="O5"/>
    </sheetView>
  </sheetViews>
  <sheetFormatPr defaultColWidth="9.00390625" defaultRowHeight="13.5"/>
  <cols>
    <col min="1" max="1" width="0" style="0" hidden="1" customWidth="1"/>
    <col min="2" max="3" width="7.50390625" style="0" hidden="1" customWidth="1"/>
    <col min="4" max="4" width="6.625" style="0" hidden="1" customWidth="1"/>
    <col min="5" max="5" width="0" style="0" hidden="1" customWidth="1"/>
    <col min="6" max="7" width="6.875" style="0" hidden="1" customWidth="1"/>
    <col min="8" max="8" width="6.125" style="0" hidden="1" customWidth="1"/>
    <col min="9" max="9" width="7.00390625" style="0" customWidth="1"/>
    <col min="10" max="10" width="8.25390625" style="0" customWidth="1"/>
    <col min="11" max="11" width="13.125" style="0" customWidth="1"/>
    <col min="12" max="12" width="15.125" style="0" customWidth="1"/>
    <col min="13" max="13" width="6.875" style="0" customWidth="1"/>
    <col min="14" max="14" width="12.50390625" style="0" customWidth="1"/>
    <col min="15" max="15" width="2.875" style="0" customWidth="1"/>
    <col min="16" max="16" width="6.75390625" style="56" customWidth="1"/>
    <col min="17" max="17" width="8.375" style="56" customWidth="1"/>
    <col min="18" max="18" width="13.00390625" style="56" customWidth="1"/>
    <col min="19" max="19" width="15.50390625" style="56" customWidth="1"/>
    <col min="20" max="20" width="7.875" style="56" customWidth="1"/>
    <col min="21" max="21" width="11.75390625" style="56" customWidth="1"/>
    <col min="22" max="22" width="13.875" style="56" customWidth="1"/>
  </cols>
  <sheetData>
    <row r="1" spans="1:19" ht="24.75" thickBot="1">
      <c r="A1" t="s">
        <v>526</v>
      </c>
      <c r="E1" t="s">
        <v>527</v>
      </c>
      <c r="I1" s="459" t="s">
        <v>826</v>
      </c>
      <c r="K1" s="56"/>
      <c r="L1" s="56"/>
      <c r="M1" s="57"/>
      <c r="N1" s="57"/>
      <c r="P1" s="460" t="s">
        <v>576</v>
      </c>
      <c r="R1" s="58"/>
      <c r="S1" s="58"/>
    </row>
    <row r="2" spans="1:22" ht="35.25" customHeight="1" thickBot="1">
      <c r="A2" t="s">
        <v>528</v>
      </c>
      <c r="B2" t="s">
        <v>529</v>
      </c>
      <c r="C2" t="s">
        <v>530</v>
      </c>
      <c r="D2" t="s">
        <v>883</v>
      </c>
      <c r="E2" t="s">
        <v>528</v>
      </c>
      <c r="F2" t="s">
        <v>529</v>
      </c>
      <c r="G2" t="s">
        <v>530</v>
      </c>
      <c r="I2" s="786" t="s">
        <v>827</v>
      </c>
      <c r="J2" s="787"/>
      <c r="K2" s="296" t="s">
        <v>828</v>
      </c>
      <c r="L2" s="294" t="s">
        <v>829</v>
      </c>
      <c r="M2" s="294" t="s">
        <v>830</v>
      </c>
      <c r="N2" s="295" t="s">
        <v>831</v>
      </c>
      <c r="P2" s="786" t="s">
        <v>827</v>
      </c>
      <c r="Q2" s="788"/>
      <c r="R2" s="293" t="s">
        <v>828</v>
      </c>
      <c r="S2" s="294" t="s">
        <v>829</v>
      </c>
      <c r="T2" s="294" t="s">
        <v>830</v>
      </c>
      <c r="U2" s="294" t="s">
        <v>831</v>
      </c>
      <c r="V2" s="295" t="s">
        <v>832</v>
      </c>
    </row>
    <row r="3" spans="1:22" ht="17.25">
      <c r="A3" s="272" t="s">
        <v>1137</v>
      </c>
      <c r="B3" s="272">
        <v>0.0125</v>
      </c>
      <c r="C3" s="272">
        <v>0</v>
      </c>
      <c r="D3" s="272" t="s">
        <v>884</v>
      </c>
      <c r="E3" t="s">
        <v>532</v>
      </c>
      <c r="F3">
        <v>2.18</v>
      </c>
      <c r="G3">
        <v>0</v>
      </c>
      <c r="I3" s="297"/>
      <c r="J3" s="298" t="s">
        <v>533</v>
      </c>
      <c r="K3" s="60" t="s">
        <v>534</v>
      </c>
      <c r="L3" s="61" t="s">
        <v>535</v>
      </c>
      <c r="M3" s="61" t="s">
        <v>536</v>
      </c>
      <c r="N3" s="62">
        <v>2.18</v>
      </c>
      <c r="P3" s="297"/>
      <c r="Q3" s="314" t="s">
        <v>533</v>
      </c>
      <c r="R3" s="63" t="s">
        <v>537</v>
      </c>
      <c r="S3" s="64" t="s">
        <v>535</v>
      </c>
      <c r="T3" s="61" t="s">
        <v>536</v>
      </c>
      <c r="U3" s="65">
        <v>1.7034482758620688</v>
      </c>
      <c r="V3" s="66">
        <v>0.2</v>
      </c>
    </row>
    <row r="4" spans="1:22" ht="17.25">
      <c r="A4" s="272" t="s">
        <v>1142</v>
      </c>
      <c r="B4" s="272">
        <v>0.025</v>
      </c>
      <c r="C4" s="272">
        <v>0</v>
      </c>
      <c r="D4" s="272" t="s">
        <v>884</v>
      </c>
      <c r="E4" t="s">
        <v>539</v>
      </c>
      <c r="F4">
        <v>1</v>
      </c>
      <c r="G4">
        <v>0</v>
      </c>
      <c r="I4" s="297"/>
      <c r="J4" s="298"/>
      <c r="K4" s="67" t="s">
        <v>540</v>
      </c>
      <c r="L4" s="68" t="s">
        <v>541</v>
      </c>
      <c r="M4" s="59"/>
      <c r="N4" s="69">
        <v>2.18</v>
      </c>
      <c r="P4" s="297"/>
      <c r="Q4" s="314"/>
      <c r="R4" s="70" t="s">
        <v>542</v>
      </c>
      <c r="S4" s="68" t="s">
        <v>543</v>
      </c>
      <c r="T4" s="59"/>
      <c r="U4" s="71">
        <v>1.5241379310344827</v>
      </c>
      <c r="V4" s="72">
        <v>0.2</v>
      </c>
    </row>
    <row r="5" spans="1:22" ht="17.25">
      <c r="A5" s="272" t="s">
        <v>1193</v>
      </c>
      <c r="B5" s="272">
        <v>0.0125</v>
      </c>
      <c r="C5" s="272">
        <v>0</v>
      </c>
      <c r="D5" s="272" t="s">
        <v>884</v>
      </c>
      <c r="E5" t="s">
        <v>546</v>
      </c>
      <c r="F5">
        <v>0.6</v>
      </c>
      <c r="G5">
        <v>0</v>
      </c>
      <c r="I5" s="297"/>
      <c r="J5" s="298"/>
      <c r="K5" s="67" t="s">
        <v>542</v>
      </c>
      <c r="L5" s="68" t="s">
        <v>547</v>
      </c>
      <c r="M5" s="59"/>
      <c r="N5" s="69">
        <v>1</v>
      </c>
      <c r="P5" s="297"/>
      <c r="Q5" s="314"/>
      <c r="R5" s="70" t="s">
        <v>548</v>
      </c>
      <c r="S5" s="68" t="s">
        <v>549</v>
      </c>
      <c r="T5" s="59"/>
      <c r="U5" s="71">
        <v>1.3</v>
      </c>
      <c r="V5" s="72">
        <v>0.2</v>
      </c>
    </row>
    <row r="6" spans="1:22" ht="17.25">
      <c r="A6" s="272" t="s">
        <v>1198</v>
      </c>
      <c r="B6" s="272">
        <v>0.0125</v>
      </c>
      <c r="C6" s="272">
        <v>0</v>
      </c>
      <c r="D6" s="272" t="s">
        <v>884</v>
      </c>
      <c r="E6" t="s">
        <v>551</v>
      </c>
      <c r="F6">
        <v>0.25</v>
      </c>
      <c r="G6">
        <v>0</v>
      </c>
      <c r="I6" s="297"/>
      <c r="J6" s="298"/>
      <c r="K6" s="67" t="s">
        <v>552</v>
      </c>
      <c r="L6" s="68" t="s">
        <v>553</v>
      </c>
      <c r="M6" s="59"/>
      <c r="N6" s="69">
        <v>0.6</v>
      </c>
      <c r="P6" s="297"/>
      <c r="Q6" s="314"/>
      <c r="R6" s="70" t="s">
        <v>554</v>
      </c>
      <c r="S6" s="68" t="s">
        <v>555</v>
      </c>
      <c r="T6" s="59"/>
      <c r="U6" s="71">
        <v>0.9</v>
      </c>
      <c r="V6" s="72">
        <v>0.2</v>
      </c>
    </row>
    <row r="7" spans="1:22" ht="17.25">
      <c r="A7" s="272" t="s">
        <v>1237</v>
      </c>
      <c r="B7" s="272">
        <v>0.00625</v>
      </c>
      <c r="C7" s="272">
        <v>0</v>
      </c>
      <c r="D7" s="272" t="s">
        <v>884</v>
      </c>
      <c r="E7" t="s">
        <v>557</v>
      </c>
      <c r="F7">
        <v>0.25</v>
      </c>
      <c r="G7">
        <v>0</v>
      </c>
      <c r="I7" s="297"/>
      <c r="J7" s="298"/>
      <c r="K7" s="73" t="s">
        <v>558</v>
      </c>
      <c r="L7" s="68" t="s">
        <v>559</v>
      </c>
      <c r="M7" s="59"/>
      <c r="N7" s="69">
        <v>0.25</v>
      </c>
      <c r="P7" s="297"/>
      <c r="Q7" s="314"/>
      <c r="R7" s="70" t="s">
        <v>560</v>
      </c>
      <c r="S7" s="68" t="s">
        <v>561</v>
      </c>
      <c r="T7" s="59"/>
      <c r="U7" s="71">
        <v>0.6</v>
      </c>
      <c r="V7" s="74">
        <v>0.2</v>
      </c>
    </row>
    <row r="8" spans="1:22" ht="17.25">
      <c r="A8" s="272" t="s">
        <v>1242</v>
      </c>
      <c r="B8" s="272">
        <v>0.00625</v>
      </c>
      <c r="C8" s="272">
        <v>0</v>
      </c>
      <c r="D8" s="272" t="s">
        <v>884</v>
      </c>
      <c r="E8" t="s">
        <v>563</v>
      </c>
      <c r="F8">
        <v>0.25</v>
      </c>
      <c r="G8">
        <v>0</v>
      </c>
      <c r="I8" s="297"/>
      <c r="J8" s="299"/>
      <c r="K8" s="73" t="s">
        <v>564</v>
      </c>
      <c r="L8" s="70" t="s">
        <v>565</v>
      </c>
      <c r="M8" s="59"/>
      <c r="N8" s="69">
        <v>0.08</v>
      </c>
      <c r="P8" s="297"/>
      <c r="Q8" s="314"/>
      <c r="R8" s="70" t="s">
        <v>566</v>
      </c>
      <c r="S8" s="68" t="s">
        <v>567</v>
      </c>
      <c r="T8" s="59"/>
      <c r="U8" s="71">
        <v>0.4</v>
      </c>
      <c r="V8" s="74">
        <v>0.08</v>
      </c>
    </row>
    <row r="9" spans="1:22" ht="17.25">
      <c r="A9" t="s">
        <v>531</v>
      </c>
      <c r="B9">
        <v>0.12</v>
      </c>
      <c r="C9">
        <v>0</v>
      </c>
      <c r="D9" t="s">
        <v>1101</v>
      </c>
      <c r="E9" t="s">
        <v>569</v>
      </c>
      <c r="F9">
        <v>0.08</v>
      </c>
      <c r="G9">
        <v>0</v>
      </c>
      <c r="I9" s="297"/>
      <c r="J9" s="298"/>
      <c r="K9" s="60"/>
      <c r="L9" s="68" t="s">
        <v>833</v>
      </c>
      <c r="M9" s="59"/>
      <c r="N9" s="75">
        <v>0.06</v>
      </c>
      <c r="P9" s="297"/>
      <c r="Q9" s="314"/>
      <c r="R9" s="70" t="s">
        <v>570</v>
      </c>
      <c r="S9" s="68" t="s">
        <v>571</v>
      </c>
      <c r="T9" s="59"/>
      <c r="U9" s="71">
        <v>0.28</v>
      </c>
      <c r="V9" s="74">
        <v>0.052</v>
      </c>
    </row>
    <row r="10" spans="1:22" ht="17.25">
      <c r="A10" t="s">
        <v>538</v>
      </c>
      <c r="B10">
        <v>0.04</v>
      </c>
      <c r="C10">
        <v>0</v>
      </c>
      <c r="D10" t="s">
        <v>1101</v>
      </c>
      <c r="E10" t="s">
        <v>579</v>
      </c>
      <c r="F10">
        <v>0.08</v>
      </c>
      <c r="G10">
        <v>0</v>
      </c>
      <c r="I10" s="297"/>
      <c r="J10" s="298"/>
      <c r="K10" s="60"/>
      <c r="L10" s="68" t="s">
        <v>834</v>
      </c>
      <c r="M10" s="59"/>
      <c r="N10" s="75">
        <v>0.04</v>
      </c>
      <c r="P10" s="297"/>
      <c r="Q10" s="315"/>
      <c r="R10" s="76" t="s">
        <v>580</v>
      </c>
      <c r="S10" s="77" t="s">
        <v>986</v>
      </c>
      <c r="T10" s="78"/>
      <c r="U10" s="79">
        <v>0.14</v>
      </c>
      <c r="V10" s="80">
        <v>0.013</v>
      </c>
    </row>
    <row r="11" spans="1:22" ht="17.25">
      <c r="A11" t="s">
        <v>544</v>
      </c>
      <c r="B11" t="s">
        <v>545</v>
      </c>
      <c r="C11">
        <v>0</v>
      </c>
      <c r="D11" t="s">
        <v>1101</v>
      </c>
      <c r="E11" t="s">
        <v>582</v>
      </c>
      <c r="F11">
        <v>1.8</v>
      </c>
      <c r="G11">
        <v>0</v>
      </c>
      <c r="I11" s="297"/>
      <c r="J11" s="298"/>
      <c r="K11" s="81"/>
      <c r="L11" s="68" t="s">
        <v>835</v>
      </c>
      <c r="M11" s="59"/>
      <c r="N11" s="75">
        <v>0.02</v>
      </c>
      <c r="P11" s="297"/>
      <c r="Q11" s="314" t="s">
        <v>583</v>
      </c>
      <c r="R11" s="70" t="s">
        <v>537</v>
      </c>
      <c r="S11" s="68" t="s">
        <v>535</v>
      </c>
      <c r="T11" s="61" t="s">
        <v>536</v>
      </c>
      <c r="U11" s="71">
        <v>2.8275391204988716</v>
      </c>
      <c r="V11" s="74">
        <v>0.25</v>
      </c>
    </row>
    <row r="12" spans="1:22" ht="17.25">
      <c r="A12" t="s">
        <v>550</v>
      </c>
      <c r="B12">
        <v>0.5</v>
      </c>
      <c r="C12">
        <v>0</v>
      </c>
      <c r="D12" t="s">
        <v>1101</v>
      </c>
      <c r="E12" t="s">
        <v>585</v>
      </c>
      <c r="F12">
        <v>1.2</v>
      </c>
      <c r="G12">
        <v>0</v>
      </c>
      <c r="I12" s="297"/>
      <c r="J12" s="298"/>
      <c r="K12" s="60" t="s">
        <v>580</v>
      </c>
      <c r="L12" s="61" t="s">
        <v>983</v>
      </c>
      <c r="M12" s="59"/>
      <c r="N12" s="75">
        <v>0.05</v>
      </c>
      <c r="P12" s="297"/>
      <c r="Q12" s="314"/>
      <c r="R12" s="70" t="s">
        <v>542</v>
      </c>
      <c r="S12" s="68" t="s">
        <v>543</v>
      </c>
      <c r="T12" s="59"/>
      <c r="U12" s="71">
        <v>2.5299034236042535</v>
      </c>
      <c r="V12" s="74">
        <v>0.25</v>
      </c>
    </row>
    <row r="13" spans="1:22" ht="17.25">
      <c r="A13" t="s">
        <v>556</v>
      </c>
      <c r="B13">
        <v>0.12</v>
      </c>
      <c r="C13">
        <v>0</v>
      </c>
      <c r="D13" t="s">
        <v>1101</v>
      </c>
      <c r="E13" t="s">
        <v>587</v>
      </c>
      <c r="F13">
        <v>0.9</v>
      </c>
      <c r="G13">
        <v>0</v>
      </c>
      <c r="I13" s="297"/>
      <c r="J13" s="298"/>
      <c r="K13" s="60"/>
      <c r="L13" s="61" t="s">
        <v>989</v>
      </c>
      <c r="M13" s="59"/>
      <c r="N13" s="144">
        <v>0.025</v>
      </c>
      <c r="P13" s="297"/>
      <c r="Q13" s="314"/>
      <c r="R13" s="70" t="s">
        <v>548</v>
      </c>
      <c r="S13" s="68" t="s">
        <v>549</v>
      </c>
      <c r="T13" s="59"/>
      <c r="U13" s="71">
        <v>2.157858802485981</v>
      </c>
      <c r="V13" s="74">
        <v>0.25</v>
      </c>
    </row>
    <row r="14" spans="1:22" ht="17.25">
      <c r="A14" t="s">
        <v>562</v>
      </c>
      <c r="B14">
        <v>0.12</v>
      </c>
      <c r="C14">
        <v>0</v>
      </c>
      <c r="D14" t="s">
        <v>1101</v>
      </c>
      <c r="E14" t="s">
        <v>589</v>
      </c>
      <c r="F14">
        <v>0.7</v>
      </c>
      <c r="G14">
        <v>0</v>
      </c>
      <c r="I14" s="297"/>
      <c r="J14" s="298"/>
      <c r="K14" s="60"/>
      <c r="L14" s="61" t="s">
        <v>990</v>
      </c>
      <c r="M14" s="59"/>
      <c r="N14" s="144">
        <v>0.013</v>
      </c>
      <c r="P14" s="297"/>
      <c r="Q14" s="314"/>
      <c r="R14" s="70" t="s">
        <v>554</v>
      </c>
      <c r="S14" s="68" t="s">
        <v>555</v>
      </c>
      <c r="T14" s="59"/>
      <c r="U14" s="71">
        <v>1.9346320298150173</v>
      </c>
      <c r="V14" s="74">
        <v>0.25</v>
      </c>
    </row>
    <row r="15" spans="1:22" ht="17.25">
      <c r="A15" t="s">
        <v>568</v>
      </c>
      <c r="B15">
        <v>0.14</v>
      </c>
      <c r="C15">
        <v>0</v>
      </c>
      <c r="D15" t="s">
        <v>1101</v>
      </c>
      <c r="E15" t="s">
        <v>591</v>
      </c>
      <c r="F15">
        <v>0.4</v>
      </c>
      <c r="G15">
        <v>0</v>
      </c>
      <c r="I15" s="297"/>
      <c r="J15" s="300" t="s">
        <v>583</v>
      </c>
      <c r="K15" s="82" t="s">
        <v>534</v>
      </c>
      <c r="L15" s="83" t="s">
        <v>535</v>
      </c>
      <c r="M15" s="83" t="s">
        <v>536</v>
      </c>
      <c r="N15" s="84">
        <v>2.18</v>
      </c>
      <c r="P15" s="297"/>
      <c r="Q15" s="314"/>
      <c r="R15" s="85" t="s">
        <v>560</v>
      </c>
      <c r="S15" s="86" t="s">
        <v>307</v>
      </c>
      <c r="T15" s="59"/>
      <c r="U15" s="71">
        <v>1.3</v>
      </c>
      <c r="V15" s="74">
        <v>0.25</v>
      </c>
    </row>
    <row r="16" spans="1:22" ht="17.25">
      <c r="A16" t="s">
        <v>572</v>
      </c>
      <c r="B16">
        <v>0.3</v>
      </c>
      <c r="C16">
        <v>0</v>
      </c>
      <c r="D16" t="s">
        <v>1101</v>
      </c>
      <c r="E16" t="s">
        <v>593</v>
      </c>
      <c r="F16">
        <v>0.4</v>
      </c>
      <c r="G16">
        <v>0</v>
      </c>
      <c r="I16" s="297"/>
      <c r="J16" s="298"/>
      <c r="K16" s="67" t="s">
        <v>540</v>
      </c>
      <c r="L16" s="68" t="s">
        <v>541</v>
      </c>
      <c r="M16" s="59"/>
      <c r="N16" s="69">
        <v>1.8</v>
      </c>
      <c r="P16" s="297"/>
      <c r="Q16" s="314"/>
      <c r="R16" s="70" t="s">
        <v>594</v>
      </c>
      <c r="S16" s="87" t="s">
        <v>595</v>
      </c>
      <c r="T16" s="59"/>
      <c r="U16" s="71">
        <v>0.7</v>
      </c>
      <c r="V16" s="74">
        <v>0.09</v>
      </c>
    </row>
    <row r="17" spans="1:22" ht="17.25">
      <c r="A17" t="s">
        <v>581</v>
      </c>
      <c r="B17">
        <v>0.04</v>
      </c>
      <c r="C17">
        <v>0</v>
      </c>
      <c r="D17" t="s">
        <v>1101</v>
      </c>
      <c r="E17" t="s">
        <v>596</v>
      </c>
      <c r="F17">
        <v>0.4</v>
      </c>
      <c r="G17">
        <v>0</v>
      </c>
      <c r="I17" s="297"/>
      <c r="J17" s="298"/>
      <c r="K17" s="67" t="s">
        <v>542</v>
      </c>
      <c r="L17" s="68" t="s">
        <v>547</v>
      </c>
      <c r="M17" s="59"/>
      <c r="N17" s="69">
        <v>1.2</v>
      </c>
      <c r="P17" s="297"/>
      <c r="Q17" s="314"/>
      <c r="R17" s="70" t="s">
        <v>599</v>
      </c>
      <c r="S17" s="68" t="s">
        <v>600</v>
      </c>
      <c r="T17" s="59"/>
      <c r="U17" s="71">
        <v>0.49</v>
      </c>
      <c r="V17" s="74">
        <v>0.06</v>
      </c>
    </row>
    <row r="18" spans="1:22" ht="17.25">
      <c r="A18" t="s">
        <v>584</v>
      </c>
      <c r="B18">
        <v>0.18</v>
      </c>
      <c r="C18">
        <v>0</v>
      </c>
      <c r="D18" t="s">
        <v>1101</v>
      </c>
      <c r="E18" t="s">
        <v>601</v>
      </c>
      <c r="F18">
        <v>0.13</v>
      </c>
      <c r="G18">
        <v>0</v>
      </c>
      <c r="I18" s="297"/>
      <c r="J18" s="298"/>
      <c r="K18" s="67" t="s">
        <v>552</v>
      </c>
      <c r="L18" s="68" t="s">
        <v>553</v>
      </c>
      <c r="M18" s="59"/>
      <c r="N18" s="69">
        <v>0.9</v>
      </c>
      <c r="P18" s="297"/>
      <c r="Q18" s="315"/>
      <c r="R18" s="76" t="s">
        <v>580</v>
      </c>
      <c r="S18" s="77" t="s">
        <v>987</v>
      </c>
      <c r="T18" s="78"/>
      <c r="U18" s="79">
        <v>0.25</v>
      </c>
      <c r="V18" s="80">
        <v>0.015</v>
      </c>
    </row>
    <row r="19" spans="1:22" ht="17.25">
      <c r="A19" t="s">
        <v>586</v>
      </c>
      <c r="B19">
        <v>0.12</v>
      </c>
      <c r="C19">
        <v>0</v>
      </c>
      <c r="D19" t="s">
        <v>1101</v>
      </c>
      <c r="E19" t="s">
        <v>604</v>
      </c>
      <c r="F19">
        <v>0.13</v>
      </c>
      <c r="G19">
        <v>0</v>
      </c>
      <c r="I19" s="297"/>
      <c r="J19" s="298"/>
      <c r="K19" s="67" t="s">
        <v>597</v>
      </c>
      <c r="L19" s="68" t="s">
        <v>598</v>
      </c>
      <c r="M19" s="59"/>
      <c r="N19" s="69">
        <v>0.7</v>
      </c>
      <c r="P19" s="297"/>
      <c r="Q19" s="314" t="s">
        <v>607</v>
      </c>
      <c r="R19" s="70" t="s">
        <v>537</v>
      </c>
      <c r="S19" s="68" t="s">
        <v>535</v>
      </c>
      <c r="T19" s="61" t="s">
        <v>536</v>
      </c>
      <c r="U19" s="71">
        <v>2.8275391204988716</v>
      </c>
      <c r="V19" s="74">
        <v>0.25</v>
      </c>
    </row>
    <row r="20" spans="1:22" ht="17.25">
      <c r="A20" t="s">
        <v>588</v>
      </c>
      <c r="B20">
        <v>0.0625</v>
      </c>
      <c r="C20">
        <v>0</v>
      </c>
      <c r="D20" t="s">
        <v>1101</v>
      </c>
      <c r="E20" t="s">
        <v>608</v>
      </c>
      <c r="F20">
        <v>1.2</v>
      </c>
      <c r="G20">
        <v>0</v>
      </c>
      <c r="I20" s="297"/>
      <c r="J20" s="298"/>
      <c r="K20" s="67" t="s">
        <v>602</v>
      </c>
      <c r="L20" s="86" t="s">
        <v>603</v>
      </c>
      <c r="M20" s="59"/>
      <c r="N20" s="69">
        <v>0.4</v>
      </c>
      <c r="P20" s="297"/>
      <c r="Q20" s="314"/>
      <c r="R20" s="70" t="s">
        <v>542</v>
      </c>
      <c r="S20" s="68" t="s">
        <v>543</v>
      </c>
      <c r="T20" s="59"/>
      <c r="U20" s="71">
        <v>2.5299034236042535</v>
      </c>
      <c r="V20" s="74">
        <v>0.25</v>
      </c>
    </row>
    <row r="21" spans="1:22" ht="17.25">
      <c r="A21" t="s">
        <v>590</v>
      </c>
      <c r="B21">
        <v>0.06</v>
      </c>
      <c r="C21">
        <v>0</v>
      </c>
      <c r="D21" t="s">
        <v>1101</v>
      </c>
      <c r="E21" t="s">
        <v>609</v>
      </c>
      <c r="F21">
        <v>0.9</v>
      </c>
      <c r="G21">
        <v>0</v>
      </c>
      <c r="I21" s="297"/>
      <c r="J21" s="298"/>
      <c r="K21" s="73" t="s">
        <v>605</v>
      </c>
      <c r="L21" s="68" t="s">
        <v>606</v>
      </c>
      <c r="M21" s="59"/>
      <c r="N21" s="69">
        <v>0.13</v>
      </c>
      <c r="P21" s="297"/>
      <c r="Q21" s="314"/>
      <c r="R21" s="70" t="s">
        <v>548</v>
      </c>
      <c r="S21" s="68" t="s">
        <v>549</v>
      </c>
      <c r="T21" s="59"/>
      <c r="U21" s="71">
        <v>2.157858802485981</v>
      </c>
      <c r="V21" s="74">
        <v>0.25</v>
      </c>
    </row>
    <row r="22" spans="1:22" ht="17.25">
      <c r="A22" t="s">
        <v>592</v>
      </c>
      <c r="B22">
        <v>0.02</v>
      </c>
      <c r="C22">
        <v>0</v>
      </c>
      <c r="D22" t="s">
        <v>1101</v>
      </c>
      <c r="E22" t="s">
        <v>610</v>
      </c>
      <c r="F22">
        <v>0.7</v>
      </c>
      <c r="G22">
        <v>0</v>
      </c>
      <c r="I22" s="297"/>
      <c r="J22" s="298"/>
      <c r="K22" s="60"/>
      <c r="L22" s="68" t="s">
        <v>1041</v>
      </c>
      <c r="M22" s="59"/>
      <c r="N22" s="75">
        <v>0.1</v>
      </c>
      <c r="P22" s="297"/>
      <c r="Q22" s="314"/>
      <c r="R22" s="70" t="s">
        <v>611</v>
      </c>
      <c r="S22" s="68" t="s">
        <v>612</v>
      </c>
      <c r="T22" s="59"/>
      <c r="U22" s="71">
        <v>1.9346320298150173</v>
      </c>
      <c r="V22" s="74">
        <v>0.25</v>
      </c>
    </row>
    <row r="23" spans="1:22" ht="17.25">
      <c r="A23" s="272" t="s">
        <v>1103</v>
      </c>
      <c r="B23" s="272">
        <v>0.025</v>
      </c>
      <c r="C23" s="272">
        <v>0</v>
      </c>
      <c r="D23" s="272" t="s">
        <v>884</v>
      </c>
      <c r="E23" t="s">
        <v>613</v>
      </c>
      <c r="F23">
        <v>0.49</v>
      </c>
      <c r="G23">
        <v>0</v>
      </c>
      <c r="I23" s="297"/>
      <c r="J23" s="298"/>
      <c r="K23" s="60"/>
      <c r="L23" s="68" t="s">
        <v>836</v>
      </c>
      <c r="M23" s="59"/>
      <c r="N23" s="75">
        <v>0.07</v>
      </c>
      <c r="P23" s="297"/>
      <c r="Q23" s="314"/>
      <c r="R23" s="70" t="s">
        <v>614</v>
      </c>
      <c r="S23" s="68" t="s">
        <v>308</v>
      </c>
      <c r="T23" s="59"/>
      <c r="U23" s="71">
        <v>1.3</v>
      </c>
      <c r="V23" s="74">
        <v>0.25</v>
      </c>
    </row>
    <row r="24" spans="1:22" ht="17.25">
      <c r="A24" s="272" t="s">
        <v>1108</v>
      </c>
      <c r="B24" s="272">
        <v>0.05</v>
      </c>
      <c r="C24" s="272">
        <v>0</v>
      </c>
      <c r="D24" s="272" t="s">
        <v>884</v>
      </c>
      <c r="E24" t="s">
        <v>616</v>
      </c>
      <c r="F24">
        <v>0.4</v>
      </c>
      <c r="G24">
        <v>0</v>
      </c>
      <c r="I24" s="297"/>
      <c r="J24" s="298"/>
      <c r="K24" s="81"/>
      <c r="L24" s="68" t="s">
        <v>837</v>
      </c>
      <c r="M24" s="59"/>
      <c r="N24" s="75">
        <v>0.03</v>
      </c>
      <c r="P24" s="297"/>
      <c r="Q24" s="314"/>
      <c r="R24" s="70" t="s">
        <v>566</v>
      </c>
      <c r="S24" s="68" t="s">
        <v>617</v>
      </c>
      <c r="T24" s="59"/>
      <c r="U24" s="71">
        <v>0.7</v>
      </c>
      <c r="V24" s="74">
        <v>0.09</v>
      </c>
    </row>
    <row r="25" spans="1:22" ht="17.25">
      <c r="A25" s="272" t="s">
        <v>1159</v>
      </c>
      <c r="B25" s="272">
        <v>0.025</v>
      </c>
      <c r="C25" s="272">
        <v>0</v>
      </c>
      <c r="D25" s="272" t="s">
        <v>884</v>
      </c>
      <c r="E25" t="s">
        <v>618</v>
      </c>
      <c r="F25">
        <v>0.4</v>
      </c>
      <c r="G25">
        <v>0</v>
      </c>
      <c r="I25" s="297"/>
      <c r="J25" s="301"/>
      <c r="K25" s="60" t="s">
        <v>580</v>
      </c>
      <c r="L25" s="61" t="s">
        <v>984</v>
      </c>
      <c r="M25" s="59"/>
      <c r="N25" s="75">
        <v>0.065</v>
      </c>
      <c r="P25" s="297"/>
      <c r="Q25" s="314"/>
      <c r="R25" s="70" t="s">
        <v>599</v>
      </c>
      <c r="S25" s="68" t="s">
        <v>619</v>
      </c>
      <c r="T25" s="59"/>
      <c r="U25" s="71">
        <v>0.49</v>
      </c>
      <c r="V25" s="74">
        <v>0.06</v>
      </c>
    </row>
    <row r="26" spans="1:22" ht="17.25">
      <c r="A26" s="272" t="s">
        <v>1164</v>
      </c>
      <c r="B26" s="272">
        <v>0.025</v>
      </c>
      <c r="C26" s="272">
        <v>0</v>
      </c>
      <c r="D26" s="272" t="s">
        <v>884</v>
      </c>
      <c r="E26" t="s">
        <v>621</v>
      </c>
      <c r="F26">
        <v>0.4</v>
      </c>
      <c r="G26">
        <v>0</v>
      </c>
      <c r="I26" s="297"/>
      <c r="J26" s="298" t="s">
        <v>607</v>
      </c>
      <c r="K26" s="82" t="s">
        <v>537</v>
      </c>
      <c r="L26" s="88" t="s">
        <v>535</v>
      </c>
      <c r="M26" s="83" t="s">
        <v>536</v>
      </c>
      <c r="N26" s="89">
        <v>1.8</v>
      </c>
      <c r="P26" s="297"/>
      <c r="Q26" s="315"/>
      <c r="R26" s="76" t="s">
        <v>580</v>
      </c>
      <c r="S26" s="77" t="s">
        <v>987</v>
      </c>
      <c r="T26" s="78"/>
      <c r="U26" s="90">
        <v>0.25</v>
      </c>
      <c r="V26" s="80">
        <v>0.015</v>
      </c>
    </row>
    <row r="27" spans="1:22" ht="17.25">
      <c r="A27" s="272" t="s">
        <v>1203</v>
      </c>
      <c r="B27" s="272">
        <v>0.0125</v>
      </c>
      <c r="C27" s="272">
        <v>0</v>
      </c>
      <c r="D27" s="272" t="s">
        <v>884</v>
      </c>
      <c r="E27" t="s">
        <v>625</v>
      </c>
      <c r="F27">
        <v>0.13</v>
      </c>
      <c r="G27">
        <v>0</v>
      </c>
      <c r="I27" s="297"/>
      <c r="J27" s="298"/>
      <c r="K27" s="67" t="s">
        <v>542</v>
      </c>
      <c r="L27" s="68" t="s">
        <v>547</v>
      </c>
      <c r="M27" s="59"/>
      <c r="N27" s="69">
        <v>1.2</v>
      </c>
      <c r="P27" s="297"/>
      <c r="Q27" s="316" t="s">
        <v>626</v>
      </c>
      <c r="R27" s="70" t="s">
        <v>537</v>
      </c>
      <c r="S27" s="68" t="s">
        <v>535</v>
      </c>
      <c r="T27" s="61" t="s">
        <v>627</v>
      </c>
      <c r="U27" s="71">
        <v>0.9030642837233096</v>
      </c>
      <c r="V27" s="91">
        <v>0.065</v>
      </c>
    </row>
    <row r="28" spans="1:22" ht="17.25">
      <c r="A28" s="272" t="s">
        <v>1208</v>
      </c>
      <c r="B28" s="272">
        <v>0.0125</v>
      </c>
      <c r="C28" s="272">
        <v>0</v>
      </c>
      <c r="D28" s="272" t="s">
        <v>884</v>
      </c>
      <c r="E28" t="s">
        <v>629</v>
      </c>
      <c r="F28">
        <v>0.13</v>
      </c>
      <c r="G28">
        <v>0</v>
      </c>
      <c r="I28" s="297"/>
      <c r="J28" s="298"/>
      <c r="K28" s="67" t="s">
        <v>622</v>
      </c>
      <c r="L28" s="68" t="s">
        <v>623</v>
      </c>
      <c r="M28" s="59"/>
      <c r="N28" s="69">
        <v>0.9</v>
      </c>
      <c r="P28" s="297"/>
      <c r="Q28" s="314"/>
      <c r="R28" s="70" t="s">
        <v>542</v>
      </c>
      <c r="S28" s="68" t="s">
        <v>543</v>
      </c>
      <c r="T28" s="59"/>
      <c r="U28" s="71">
        <v>0.75</v>
      </c>
      <c r="V28" s="91">
        <v>0.065</v>
      </c>
    </row>
    <row r="29" spans="1:22" ht="17.25">
      <c r="A29" t="s">
        <v>557</v>
      </c>
      <c r="B29">
        <v>0.25</v>
      </c>
      <c r="C29">
        <v>0</v>
      </c>
      <c r="D29" t="s">
        <v>1101</v>
      </c>
      <c r="E29" t="s">
        <v>633</v>
      </c>
      <c r="F29">
        <v>0.83</v>
      </c>
      <c r="G29">
        <v>0</v>
      </c>
      <c r="I29" s="297"/>
      <c r="J29" s="298"/>
      <c r="K29" s="67" t="s">
        <v>597</v>
      </c>
      <c r="L29" s="68" t="s">
        <v>598</v>
      </c>
      <c r="M29" s="59"/>
      <c r="N29" s="69">
        <v>0.7</v>
      </c>
      <c r="P29" s="297"/>
      <c r="Q29" s="314"/>
      <c r="R29" s="70" t="s">
        <v>548</v>
      </c>
      <c r="S29" s="68" t="s">
        <v>549</v>
      </c>
      <c r="T29" s="59"/>
      <c r="U29" s="71">
        <v>0.6529849436153161</v>
      </c>
      <c r="V29" s="91">
        <v>0.065</v>
      </c>
    </row>
    <row r="30" spans="1:22" ht="17.25">
      <c r="A30" t="s">
        <v>569</v>
      </c>
      <c r="B30">
        <v>0.08</v>
      </c>
      <c r="C30">
        <v>0</v>
      </c>
      <c r="D30" t="s">
        <v>1101</v>
      </c>
      <c r="E30" t="s">
        <v>637</v>
      </c>
      <c r="F30">
        <v>0.57</v>
      </c>
      <c r="G30">
        <v>0</v>
      </c>
      <c r="I30" s="297"/>
      <c r="J30" s="298"/>
      <c r="K30" s="60" t="s">
        <v>630</v>
      </c>
      <c r="L30" s="68" t="s">
        <v>631</v>
      </c>
      <c r="M30" s="59"/>
      <c r="N30" s="69">
        <v>0.48888888888888893</v>
      </c>
      <c r="P30" s="297"/>
      <c r="Q30" s="314"/>
      <c r="R30" s="70" t="s">
        <v>638</v>
      </c>
      <c r="S30" s="68" t="s">
        <v>639</v>
      </c>
      <c r="T30" s="59"/>
      <c r="U30" s="71">
        <v>0.555731866906652</v>
      </c>
      <c r="V30" s="91">
        <v>0.065</v>
      </c>
    </row>
    <row r="31" spans="1:22" ht="17.25">
      <c r="A31" t="s">
        <v>532</v>
      </c>
      <c r="B31">
        <v>2.18</v>
      </c>
      <c r="C31">
        <v>0</v>
      </c>
      <c r="D31" t="s">
        <v>1100</v>
      </c>
      <c r="E31" t="s">
        <v>641</v>
      </c>
      <c r="F31">
        <v>0.49</v>
      </c>
      <c r="G31">
        <v>0</v>
      </c>
      <c r="I31" s="297"/>
      <c r="J31" s="298"/>
      <c r="K31" s="67" t="s">
        <v>634</v>
      </c>
      <c r="L31" s="68" t="s">
        <v>635</v>
      </c>
      <c r="M31" s="59"/>
      <c r="N31" s="69">
        <v>0.4</v>
      </c>
      <c r="P31" s="297"/>
      <c r="Q31" s="314"/>
      <c r="R31" s="70" t="s">
        <v>614</v>
      </c>
      <c r="S31" s="68" t="s">
        <v>308</v>
      </c>
      <c r="T31" s="59"/>
      <c r="U31" s="71">
        <v>0.46311350654176214</v>
      </c>
      <c r="V31" s="91">
        <v>0.065</v>
      </c>
    </row>
    <row r="32" spans="1:22" ht="17.25">
      <c r="A32" t="s">
        <v>563</v>
      </c>
      <c r="B32">
        <v>0.25</v>
      </c>
      <c r="C32">
        <v>0</v>
      </c>
      <c r="D32" t="s">
        <v>1101</v>
      </c>
      <c r="E32" t="s">
        <v>643</v>
      </c>
      <c r="F32">
        <v>0.4</v>
      </c>
      <c r="G32">
        <v>0</v>
      </c>
      <c r="I32" s="297"/>
      <c r="J32" s="298"/>
      <c r="K32" s="67" t="s">
        <v>605</v>
      </c>
      <c r="L32" s="68" t="s">
        <v>1042</v>
      </c>
      <c r="M32" s="59"/>
      <c r="N32" s="69">
        <v>0.13</v>
      </c>
      <c r="P32" s="297"/>
      <c r="Q32" s="314"/>
      <c r="R32" s="70" t="s">
        <v>644</v>
      </c>
      <c r="S32" s="68" t="s">
        <v>645</v>
      </c>
      <c r="T32" s="59"/>
      <c r="U32" s="71">
        <v>0.3473351299063216</v>
      </c>
      <c r="V32" s="91">
        <v>0.023</v>
      </c>
    </row>
    <row r="33" spans="1:22" ht="17.25">
      <c r="A33" t="s">
        <v>579</v>
      </c>
      <c r="B33">
        <v>0.08</v>
      </c>
      <c r="C33">
        <v>0</v>
      </c>
      <c r="D33" t="s">
        <v>1101</v>
      </c>
      <c r="E33" t="s">
        <v>647</v>
      </c>
      <c r="F33">
        <v>0.33</v>
      </c>
      <c r="G33">
        <v>0</v>
      </c>
      <c r="I33" s="297"/>
      <c r="J33" s="298"/>
      <c r="K33" s="60"/>
      <c r="L33" s="68" t="s">
        <v>1041</v>
      </c>
      <c r="M33" s="59"/>
      <c r="N33" s="75">
        <v>0.1</v>
      </c>
      <c r="P33" s="297"/>
      <c r="Q33" s="314"/>
      <c r="R33" s="145" t="s">
        <v>648</v>
      </c>
      <c r="S33" s="68" t="s">
        <v>649</v>
      </c>
      <c r="T33" s="146"/>
      <c r="U33" s="71">
        <v>0.2608872753518593</v>
      </c>
      <c r="V33" s="91">
        <v>0.017</v>
      </c>
    </row>
    <row r="34" spans="1:22" ht="17.25">
      <c r="A34" t="s">
        <v>539</v>
      </c>
      <c r="B34">
        <v>1</v>
      </c>
      <c r="C34">
        <v>0</v>
      </c>
      <c r="D34" t="s">
        <v>1100</v>
      </c>
      <c r="E34" t="s">
        <v>651</v>
      </c>
      <c r="F34">
        <v>0.33</v>
      </c>
      <c r="G34">
        <v>0</v>
      </c>
      <c r="I34" s="297"/>
      <c r="J34" s="298"/>
      <c r="K34" s="60"/>
      <c r="L34" s="68" t="s">
        <v>836</v>
      </c>
      <c r="M34" s="59"/>
      <c r="N34" s="75">
        <v>0.07</v>
      </c>
      <c r="P34" s="297"/>
      <c r="Q34" s="314"/>
      <c r="S34" s="136" t="s">
        <v>991</v>
      </c>
      <c r="U34" s="136">
        <v>0.26</v>
      </c>
      <c r="V34" s="139">
        <v>0.004</v>
      </c>
    </row>
    <row r="35" spans="1:22" ht="17.25">
      <c r="A35" t="s">
        <v>546</v>
      </c>
      <c r="B35">
        <v>0.6</v>
      </c>
      <c r="C35">
        <v>0</v>
      </c>
      <c r="D35" t="s">
        <v>1100</v>
      </c>
      <c r="E35" t="s">
        <v>653</v>
      </c>
      <c r="F35">
        <v>0.33</v>
      </c>
      <c r="G35">
        <v>0</v>
      </c>
      <c r="I35" s="297"/>
      <c r="J35" s="298"/>
      <c r="K35" s="81"/>
      <c r="L35" s="68" t="s">
        <v>837</v>
      </c>
      <c r="M35" s="59"/>
      <c r="N35" s="75">
        <v>0.03</v>
      </c>
      <c r="P35" s="297"/>
      <c r="Q35" s="314"/>
      <c r="S35" s="136" t="s">
        <v>992</v>
      </c>
      <c r="U35" s="136">
        <v>0.26</v>
      </c>
      <c r="V35" s="139">
        <v>0.003</v>
      </c>
    </row>
    <row r="36" spans="1:22" ht="17.25">
      <c r="A36" t="s">
        <v>615</v>
      </c>
      <c r="B36">
        <v>0.04</v>
      </c>
      <c r="C36">
        <v>0</v>
      </c>
      <c r="D36" t="s">
        <v>1101</v>
      </c>
      <c r="E36" t="s">
        <v>655</v>
      </c>
      <c r="F36">
        <v>0.1</v>
      </c>
      <c r="G36">
        <v>0</v>
      </c>
      <c r="I36" s="297"/>
      <c r="J36" s="301"/>
      <c r="K36" s="60" t="s">
        <v>580</v>
      </c>
      <c r="L36" s="86" t="s">
        <v>984</v>
      </c>
      <c r="M36" s="59"/>
      <c r="N36" s="75">
        <v>0.065</v>
      </c>
      <c r="P36" s="297"/>
      <c r="Q36" s="314"/>
      <c r="S36" s="136" t="s">
        <v>993</v>
      </c>
      <c r="U36" s="136">
        <v>0.2</v>
      </c>
      <c r="V36" s="139">
        <v>0.004</v>
      </c>
    </row>
    <row r="37" spans="1:22" ht="17.25">
      <c r="A37" t="s">
        <v>551</v>
      </c>
      <c r="B37">
        <v>0.25</v>
      </c>
      <c r="C37">
        <v>0</v>
      </c>
      <c r="D37" t="s">
        <v>1101</v>
      </c>
      <c r="E37" t="s">
        <v>657</v>
      </c>
      <c r="F37">
        <v>0.1</v>
      </c>
      <c r="G37">
        <v>0</v>
      </c>
      <c r="I37" s="297"/>
      <c r="J37" s="302" t="s">
        <v>626</v>
      </c>
      <c r="K37" s="82" t="s">
        <v>537</v>
      </c>
      <c r="L37" s="88" t="s">
        <v>535</v>
      </c>
      <c r="M37" s="83" t="s">
        <v>627</v>
      </c>
      <c r="N37" s="89">
        <v>1.167843710106818</v>
      </c>
      <c r="P37" s="297"/>
      <c r="Q37" s="314"/>
      <c r="S37" s="136" t="s">
        <v>994</v>
      </c>
      <c r="U37" s="136">
        <v>0.2</v>
      </c>
      <c r="V37" s="139">
        <v>0.003</v>
      </c>
    </row>
    <row r="38" spans="1:22" ht="17.25">
      <c r="A38" t="s">
        <v>620</v>
      </c>
      <c r="B38">
        <v>0.06</v>
      </c>
      <c r="C38">
        <v>0</v>
      </c>
      <c r="D38" t="s">
        <v>1101</v>
      </c>
      <c r="E38" t="s">
        <v>646</v>
      </c>
      <c r="F38">
        <v>1.52</v>
      </c>
      <c r="G38">
        <v>0.2</v>
      </c>
      <c r="I38" s="297"/>
      <c r="J38" s="298"/>
      <c r="K38" s="67" t="s">
        <v>542</v>
      </c>
      <c r="L38" s="68" t="s">
        <v>547</v>
      </c>
      <c r="M38" s="59"/>
      <c r="N38" s="69">
        <v>0.828792310398387</v>
      </c>
      <c r="P38" s="297"/>
      <c r="Q38" s="314"/>
      <c r="S38" s="136" t="s">
        <v>995</v>
      </c>
      <c r="U38" s="136">
        <v>0.13</v>
      </c>
      <c r="V38" s="139">
        <v>0.004</v>
      </c>
    </row>
    <row r="39" spans="1:22" ht="17.25">
      <c r="A39" t="s">
        <v>624</v>
      </c>
      <c r="B39">
        <v>0.02</v>
      </c>
      <c r="C39">
        <v>0</v>
      </c>
      <c r="D39" t="s">
        <v>1101</v>
      </c>
      <c r="E39" t="s">
        <v>656</v>
      </c>
      <c r="F39">
        <v>1.3</v>
      </c>
      <c r="G39">
        <v>0.2</v>
      </c>
      <c r="I39" s="297"/>
      <c r="J39" s="298"/>
      <c r="K39" s="67" t="s">
        <v>622</v>
      </c>
      <c r="L39" s="68" t="s">
        <v>623</v>
      </c>
      <c r="M39" s="59"/>
      <c r="N39" s="69">
        <v>0.5650856661807184</v>
      </c>
      <c r="P39" s="297"/>
      <c r="Q39" s="314"/>
      <c r="S39" s="136" t="s">
        <v>996</v>
      </c>
      <c r="U39" s="136">
        <v>0.13</v>
      </c>
      <c r="V39" s="139">
        <v>0.003</v>
      </c>
    </row>
    <row r="40" spans="1:22" ht="17.25">
      <c r="A40" t="s">
        <v>628</v>
      </c>
      <c r="B40">
        <v>0.06</v>
      </c>
      <c r="C40">
        <v>0</v>
      </c>
      <c r="D40" t="s">
        <v>1101</v>
      </c>
      <c r="E40" t="s">
        <v>658</v>
      </c>
      <c r="F40">
        <v>1.3</v>
      </c>
      <c r="G40">
        <v>0.2</v>
      </c>
      <c r="I40" s="297"/>
      <c r="J40" s="298"/>
      <c r="K40" s="67" t="s">
        <v>597</v>
      </c>
      <c r="L40" s="68" t="s">
        <v>598</v>
      </c>
      <c r="M40" s="59"/>
      <c r="N40" s="69">
        <v>0.48974091068995595</v>
      </c>
      <c r="P40" s="297"/>
      <c r="Q40" s="314"/>
      <c r="S40" s="136" t="s">
        <v>997</v>
      </c>
      <c r="U40" s="136">
        <v>0.065</v>
      </c>
      <c r="V40" s="139">
        <v>0.004</v>
      </c>
    </row>
    <row r="41" spans="1:22" ht="17.25">
      <c r="A41" t="s">
        <v>632</v>
      </c>
      <c r="B41">
        <v>0.04</v>
      </c>
      <c r="C41">
        <v>0</v>
      </c>
      <c r="D41" t="s">
        <v>1101</v>
      </c>
      <c r="E41" t="s">
        <v>662</v>
      </c>
      <c r="F41">
        <v>0.9</v>
      </c>
      <c r="G41">
        <v>0.2</v>
      </c>
      <c r="I41" s="297"/>
      <c r="J41" s="298"/>
      <c r="K41" s="60" t="s">
        <v>630</v>
      </c>
      <c r="L41" s="68" t="s">
        <v>631</v>
      </c>
      <c r="M41" s="59"/>
      <c r="N41" s="69">
        <v>0.3977067965484141</v>
      </c>
      <c r="P41" s="297"/>
      <c r="Q41" s="314"/>
      <c r="S41" s="136" t="s">
        <v>998</v>
      </c>
      <c r="U41" s="136">
        <v>0.065</v>
      </c>
      <c r="V41" s="139">
        <v>0.003</v>
      </c>
    </row>
    <row r="42" spans="1:22" ht="17.25">
      <c r="A42" t="s">
        <v>636</v>
      </c>
      <c r="B42">
        <v>0.02</v>
      </c>
      <c r="C42">
        <v>0</v>
      </c>
      <c r="D42" t="s">
        <v>1101</v>
      </c>
      <c r="E42" t="s">
        <v>650</v>
      </c>
      <c r="F42">
        <v>0.6</v>
      </c>
      <c r="G42">
        <v>0.2</v>
      </c>
      <c r="I42" s="297"/>
      <c r="J42" s="298"/>
      <c r="K42" s="67" t="s">
        <v>634</v>
      </c>
      <c r="L42" s="68" t="s">
        <v>635</v>
      </c>
      <c r="M42" s="59"/>
      <c r="N42" s="69">
        <v>0.32539646990324794</v>
      </c>
      <c r="P42" s="297"/>
      <c r="Q42" s="314"/>
      <c r="R42" s="85" t="s">
        <v>580</v>
      </c>
      <c r="S42" s="68" t="s">
        <v>1045</v>
      </c>
      <c r="T42" s="59"/>
      <c r="U42" s="71">
        <v>0.15437116884725402</v>
      </c>
      <c r="V42" s="91">
        <v>0.003</v>
      </c>
    </row>
    <row r="43" spans="1:22" ht="17.25">
      <c r="A43" s="272" t="s">
        <v>1114</v>
      </c>
      <c r="B43" s="272">
        <v>0.07</v>
      </c>
      <c r="C43" s="272">
        <v>0.0065</v>
      </c>
      <c r="D43" s="272" t="s">
        <v>884</v>
      </c>
      <c r="E43" t="s">
        <v>652</v>
      </c>
      <c r="F43">
        <v>0.4</v>
      </c>
      <c r="G43">
        <v>0.08</v>
      </c>
      <c r="I43" s="297"/>
      <c r="J43" s="298"/>
      <c r="K43" s="67" t="s">
        <v>605</v>
      </c>
      <c r="L43" s="68" t="s">
        <v>659</v>
      </c>
      <c r="M43" s="59"/>
      <c r="N43" s="69">
        <v>0.10123445730323269</v>
      </c>
      <c r="P43" s="297"/>
      <c r="Q43" s="314"/>
      <c r="R43" s="273"/>
      <c r="S43" s="68" t="s">
        <v>1046</v>
      </c>
      <c r="T43" s="59"/>
      <c r="U43" s="71">
        <v>0.135</v>
      </c>
      <c r="V43" s="91">
        <v>0.0027</v>
      </c>
    </row>
    <row r="44" spans="1:22" ht="18" thickBot="1">
      <c r="A44" s="272" t="s">
        <v>1120</v>
      </c>
      <c r="B44" s="272">
        <v>0.14</v>
      </c>
      <c r="C44" s="272">
        <v>0.013</v>
      </c>
      <c r="D44" s="272" t="s">
        <v>884</v>
      </c>
      <c r="E44" t="s">
        <v>640</v>
      </c>
      <c r="F44">
        <v>0.4</v>
      </c>
      <c r="G44">
        <v>0.08</v>
      </c>
      <c r="I44" s="297"/>
      <c r="J44" s="298"/>
      <c r="K44" s="60"/>
      <c r="L44" s="68" t="s">
        <v>1043</v>
      </c>
      <c r="M44" s="59"/>
      <c r="N44" s="75">
        <v>0.075</v>
      </c>
      <c r="P44" s="303"/>
      <c r="Q44" s="317"/>
      <c r="R44" s="274"/>
      <c r="S44" s="93" t="s">
        <v>1047</v>
      </c>
      <c r="T44" s="94"/>
      <c r="U44" s="95">
        <v>0.15</v>
      </c>
      <c r="V44" s="96">
        <v>0.0027</v>
      </c>
    </row>
    <row r="45" spans="1:22" ht="17.25">
      <c r="A45" s="272" t="s">
        <v>1126</v>
      </c>
      <c r="B45" s="272">
        <v>0.07</v>
      </c>
      <c r="C45" s="272">
        <v>0.0065</v>
      </c>
      <c r="D45" s="272" t="s">
        <v>884</v>
      </c>
      <c r="E45" t="s">
        <v>654</v>
      </c>
      <c r="F45">
        <v>0.28</v>
      </c>
      <c r="G45">
        <v>0.052</v>
      </c>
      <c r="I45" s="297"/>
      <c r="J45" s="298"/>
      <c r="K45" s="81"/>
      <c r="L45" s="68" t="s">
        <v>1044</v>
      </c>
      <c r="M45" s="59"/>
      <c r="N45" s="69">
        <v>0.025</v>
      </c>
      <c r="P45" s="318"/>
      <c r="Q45" s="306"/>
      <c r="R45" s="97" t="s">
        <v>537</v>
      </c>
      <c r="S45" s="88" t="s">
        <v>535</v>
      </c>
      <c r="T45" s="83" t="s">
        <v>536</v>
      </c>
      <c r="U45" s="98">
        <v>1.3357535578264381</v>
      </c>
      <c r="V45" s="99">
        <v>0.2</v>
      </c>
    </row>
    <row r="46" spans="1:22" ht="18" thickBot="1">
      <c r="A46" s="272" t="s">
        <v>1132</v>
      </c>
      <c r="B46" s="272">
        <v>0.14</v>
      </c>
      <c r="C46" s="272">
        <v>0.013</v>
      </c>
      <c r="D46" s="272" t="s">
        <v>884</v>
      </c>
      <c r="E46" t="s">
        <v>642</v>
      </c>
      <c r="F46">
        <v>0.28</v>
      </c>
      <c r="G46">
        <v>0.052</v>
      </c>
      <c r="I46" s="303"/>
      <c r="J46" s="304"/>
      <c r="K46" s="60" t="s">
        <v>580</v>
      </c>
      <c r="L46" s="86" t="s">
        <v>985</v>
      </c>
      <c r="M46" s="59"/>
      <c r="N46" s="100">
        <v>0.050617228651616344</v>
      </c>
      <c r="P46" s="307"/>
      <c r="Q46" s="308"/>
      <c r="R46" s="70" t="s">
        <v>542</v>
      </c>
      <c r="S46" s="68" t="s">
        <v>543</v>
      </c>
      <c r="T46" s="59"/>
      <c r="U46" s="71">
        <v>1.1951479201604973</v>
      </c>
      <c r="V46" s="74">
        <v>0.2</v>
      </c>
    </row>
    <row r="47" spans="1:22" ht="17.25">
      <c r="A47" s="272" t="s">
        <v>1170</v>
      </c>
      <c r="B47" s="272">
        <v>0.07</v>
      </c>
      <c r="C47" s="272">
        <v>0.0065</v>
      </c>
      <c r="D47" s="272" t="s">
        <v>884</v>
      </c>
      <c r="E47" t="s">
        <v>686</v>
      </c>
      <c r="F47">
        <v>2.53</v>
      </c>
      <c r="G47">
        <v>0.25</v>
      </c>
      <c r="I47" s="305"/>
      <c r="J47" s="306"/>
      <c r="K47" s="101" t="s">
        <v>534</v>
      </c>
      <c r="L47" s="102" t="s">
        <v>535</v>
      </c>
      <c r="M47" s="102" t="s">
        <v>536</v>
      </c>
      <c r="N47" s="103">
        <v>2.18</v>
      </c>
      <c r="P47" s="307"/>
      <c r="Q47" s="308"/>
      <c r="R47" s="70" t="s">
        <v>548</v>
      </c>
      <c r="S47" s="68" t="s">
        <v>549</v>
      </c>
      <c r="T47" s="59"/>
      <c r="U47" s="71">
        <v>1.0193908730780712</v>
      </c>
      <c r="V47" s="74">
        <v>0.2</v>
      </c>
    </row>
    <row r="48" spans="1:22" ht="17.25">
      <c r="A48" s="272" t="s">
        <v>1176</v>
      </c>
      <c r="B48" s="272">
        <v>0.07</v>
      </c>
      <c r="C48" s="272">
        <v>0.0065</v>
      </c>
      <c r="D48" s="272" t="s">
        <v>884</v>
      </c>
      <c r="E48" t="s">
        <v>689</v>
      </c>
      <c r="F48">
        <v>2.16</v>
      </c>
      <c r="G48">
        <v>0.25</v>
      </c>
      <c r="I48" s="307"/>
      <c r="J48" s="308"/>
      <c r="K48" s="67" t="s">
        <v>540</v>
      </c>
      <c r="L48" s="68" t="s">
        <v>669</v>
      </c>
      <c r="M48" s="59"/>
      <c r="N48" s="69">
        <v>1.2</v>
      </c>
      <c r="P48" s="307"/>
      <c r="Q48" s="309"/>
      <c r="R48" s="70" t="s">
        <v>660</v>
      </c>
      <c r="S48" s="68" t="s">
        <v>661</v>
      </c>
      <c r="T48" s="59"/>
      <c r="U48" s="71">
        <v>0.7</v>
      </c>
      <c r="V48" s="74">
        <v>0.2</v>
      </c>
    </row>
    <row r="49" spans="1:22" ht="17.25">
      <c r="A49" s="272" t="s">
        <v>1182</v>
      </c>
      <c r="B49" s="272">
        <v>0.07</v>
      </c>
      <c r="C49" s="272">
        <v>0.0065</v>
      </c>
      <c r="D49" s="272" t="s">
        <v>884</v>
      </c>
      <c r="E49" t="s">
        <v>691</v>
      </c>
      <c r="F49">
        <v>2.16</v>
      </c>
      <c r="G49">
        <v>0.25</v>
      </c>
      <c r="I49" s="307"/>
      <c r="J49" s="308"/>
      <c r="K49" s="67" t="s">
        <v>673</v>
      </c>
      <c r="L49" s="68" t="s">
        <v>674</v>
      </c>
      <c r="M49" s="59"/>
      <c r="N49" s="69">
        <v>0.6</v>
      </c>
      <c r="P49" s="307"/>
      <c r="Q49" s="309"/>
      <c r="R49" s="70" t="s">
        <v>663</v>
      </c>
      <c r="S49" s="68" t="s">
        <v>664</v>
      </c>
      <c r="T49" s="59"/>
      <c r="U49" s="71">
        <v>0.5</v>
      </c>
      <c r="V49" s="74">
        <v>0.2</v>
      </c>
    </row>
    <row r="50" spans="1:22" ht="17.25">
      <c r="A50" s="272" t="s">
        <v>1188</v>
      </c>
      <c r="B50" s="272">
        <v>0.07</v>
      </c>
      <c r="C50" s="272">
        <v>0.0065</v>
      </c>
      <c r="D50" s="272" t="s">
        <v>884</v>
      </c>
      <c r="E50" t="s">
        <v>693</v>
      </c>
      <c r="F50">
        <v>1.93</v>
      </c>
      <c r="G50">
        <v>0.25</v>
      </c>
      <c r="I50" s="307"/>
      <c r="J50" s="309"/>
      <c r="K50" s="67" t="s">
        <v>677</v>
      </c>
      <c r="L50" s="68" t="s">
        <v>678</v>
      </c>
      <c r="M50" s="59"/>
      <c r="N50" s="69">
        <v>0.25</v>
      </c>
      <c r="P50" s="307"/>
      <c r="Q50" s="309"/>
      <c r="R50" s="85" t="s">
        <v>666</v>
      </c>
      <c r="S50" s="68" t="s">
        <v>667</v>
      </c>
      <c r="T50" s="61"/>
      <c r="U50" s="71">
        <v>0.5</v>
      </c>
      <c r="V50" s="74">
        <v>0.2</v>
      </c>
    </row>
    <row r="51" spans="1:22" ht="17.25">
      <c r="A51" s="272" t="s">
        <v>1214</v>
      </c>
      <c r="B51" s="272">
        <v>0.035</v>
      </c>
      <c r="C51" s="272">
        <v>0.00325</v>
      </c>
      <c r="D51" s="272" t="s">
        <v>884</v>
      </c>
      <c r="E51" t="s">
        <v>695</v>
      </c>
      <c r="F51">
        <v>1.3</v>
      </c>
      <c r="G51">
        <v>0.25</v>
      </c>
      <c r="I51" s="307"/>
      <c r="J51" s="309"/>
      <c r="K51" s="73" t="s">
        <v>564</v>
      </c>
      <c r="L51" s="61" t="s">
        <v>680</v>
      </c>
      <c r="M51" s="59"/>
      <c r="N51" s="100">
        <v>0.08</v>
      </c>
      <c r="P51" s="307"/>
      <c r="Q51" s="309"/>
      <c r="R51" s="70" t="s">
        <v>670</v>
      </c>
      <c r="S51" s="68" t="s">
        <v>671</v>
      </c>
      <c r="T51" s="59"/>
      <c r="U51" s="71">
        <v>0.4</v>
      </c>
      <c r="V51" s="74">
        <v>0.08</v>
      </c>
    </row>
    <row r="52" spans="1:22" ht="17.25">
      <c r="A52" s="272" t="s">
        <v>1220</v>
      </c>
      <c r="B52" s="272">
        <v>0.035</v>
      </c>
      <c r="C52" s="272">
        <v>0.00325</v>
      </c>
      <c r="D52" s="272" t="s">
        <v>884</v>
      </c>
      <c r="E52" t="s">
        <v>697</v>
      </c>
      <c r="F52">
        <v>0.7</v>
      </c>
      <c r="G52">
        <v>0.09</v>
      </c>
      <c r="I52" s="307"/>
      <c r="J52" s="309"/>
      <c r="K52" s="60"/>
      <c r="L52" s="68" t="s">
        <v>682</v>
      </c>
      <c r="M52" s="59"/>
      <c r="N52" s="69">
        <v>0.06</v>
      </c>
      <c r="P52" s="307"/>
      <c r="Q52" s="309"/>
      <c r="R52" s="85" t="s">
        <v>570</v>
      </c>
      <c r="S52" s="68" t="s">
        <v>675</v>
      </c>
      <c r="T52" s="59"/>
      <c r="U52" s="71">
        <v>0.28</v>
      </c>
      <c r="V52" s="74">
        <v>0.052</v>
      </c>
    </row>
    <row r="53" spans="1:22" ht="18" thickBot="1">
      <c r="A53" s="272" t="s">
        <v>1226</v>
      </c>
      <c r="B53" s="272">
        <v>0.035</v>
      </c>
      <c r="C53" s="272">
        <v>0.00325</v>
      </c>
      <c r="D53" s="272" t="s">
        <v>884</v>
      </c>
      <c r="E53" t="s">
        <v>711</v>
      </c>
      <c r="F53">
        <v>0.7</v>
      </c>
      <c r="G53">
        <v>0.09</v>
      </c>
      <c r="I53" s="307"/>
      <c r="J53" s="309"/>
      <c r="K53" s="60"/>
      <c r="L53" s="68" t="s">
        <v>684</v>
      </c>
      <c r="M53" s="59"/>
      <c r="N53" s="69">
        <v>0.04</v>
      </c>
      <c r="P53" s="319"/>
      <c r="Q53" s="320"/>
      <c r="R53" s="92" t="s">
        <v>580</v>
      </c>
      <c r="S53" s="93" t="s">
        <v>988</v>
      </c>
      <c r="T53" s="94"/>
      <c r="U53" s="95">
        <v>0.14</v>
      </c>
      <c r="V53" s="104">
        <v>0.013</v>
      </c>
    </row>
    <row r="54" spans="1:14" ht="17.25">
      <c r="A54" s="272" t="s">
        <v>1232</v>
      </c>
      <c r="B54" s="272">
        <v>0.035</v>
      </c>
      <c r="C54" s="272">
        <v>0.00325</v>
      </c>
      <c r="D54" s="272" t="s">
        <v>884</v>
      </c>
      <c r="E54" t="s">
        <v>713</v>
      </c>
      <c r="F54">
        <v>0.7</v>
      </c>
      <c r="G54">
        <v>0.09</v>
      </c>
      <c r="I54" s="307"/>
      <c r="J54" s="309"/>
      <c r="K54" s="81"/>
      <c r="L54" s="68" t="s">
        <v>687</v>
      </c>
      <c r="M54" s="59"/>
      <c r="N54" s="69">
        <v>0.02</v>
      </c>
    </row>
    <row r="55" spans="1:14" ht="17.25">
      <c r="A55" t="s">
        <v>640</v>
      </c>
      <c r="B55">
        <v>0.4</v>
      </c>
      <c r="C55">
        <v>0.08</v>
      </c>
      <c r="D55" t="s">
        <v>1100</v>
      </c>
      <c r="E55" t="s">
        <v>715</v>
      </c>
      <c r="F55">
        <v>0.7</v>
      </c>
      <c r="G55">
        <v>0.09</v>
      </c>
      <c r="I55" s="307"/>
      <c r="J55" s="309"/>
      <c r="K55" s="60" t="s">
        <v>580</v>
      </c>
      <c r="L55" s="68" t="s">
        <v>1246</v>
      </c>
      <c r="M55" s="61"/>
      <c r="N55" s="69">
        <v>0.05</v>
      </c>
    </row>
    <row r="56" spans="1:14" ht="17.25">
      <c r="A56" t="s">
        <v>642</v>
      </c>
      <c r="B56">
        <v>0.28</v>
      </c>
      <c r="C56">
        <v>0.052</v>
      </c>
      <c r="D56" t="s">
        <v>1100</v>
      </c>
      <c r="E56" t="s">
        <v>716</v>
      </c>
      <c r="F56">
        <v>0.49</v>
      </c>
      <c r="G56">
        <v>0.06</v>
      </c>
      <c r="I56" s="310"/>
      <c r="J56" s="311"/>
      <c r="K56" s="137"/>
      <c r="L56" s="136" t="s">
        <v>1247</v>
      </c>
      <c r="M56" s="138"/>
      <c r="N56" s="139">
        <v>0.025</v>
      </c>
    </row>
    <row r="57" spans="1:14" ht="18" thickBot="1">
      <c r="A57" t="s">
        <v>646</v>
      </c>
      <c r="B57">
        <v>1.52</v>
      </c>
      <c r="C57">
        <v>0.2</v>
      </c>
      <c r="D57" t="s">
        <v>1100</v>
      </c>
      <c r="E57" t="s">
        <v>717</v>
      </c>
      <c r="F57">
        <v>0.49</v>
      </c>
      <c r="G57">
        <v>0.06</v>
      </c>
      <c r="I57" s="312"/>
      <c r="J57" s="313"/>
      <c r="K57" s="140"/>
      <c r="L57" s="141" t="s">
        <v>1248</v>
      </c>
      <c r="M57" s="142"/>
      <c r="N57" s="143">
        <v>0.013</v>
      </c>
    </row>
    <row r="58" spans="1:7" ht="17.25">
      <c r="A58" t="s">
        <v>650</v>
      </c>
      <c r="B58">
        <v>0.6</v>
      </c>
      <c r="C58">
        <v>0.2</v>
      </c>
      <c r="D58" t="s">
        <v>1100</v>
      </c>
      <c r="E58" t="s">
        <v>718</v>
      </c>
      <c r="F58">
        <v>2.53</v>
      </c>
      <c r="G58">
        <v>0.25</v>
      </c>
    </row>
    <row r="59" spans="1:7" ht="17.25">
      <c r="A59" t="s">
        <v>652</v>
      </c>
      <c r="B59">
        <v>0.4</v>
      </c>
      <c r="C59">
        <v>0.08</v>
      </c>
      <c r="D59" t="s">
        <v>1100</v>
      </c>
      <c r="E59" t="s">
        <v>719</v>
      </c>
      <c r="F59">
        <v>2.16</v>
      </c>
      <c r="G59">
        <v>0.25</v>
      </c>
    </row>
    <row r="60" spans="1:7" ht="17.25">
      <c r="A60" t="s">
        <v>654</v>
      </c>
      <c r="B60">
        <v>0.28</v>
      </c>
      <c r="C60">
        <v>0.052</v>
      </c>
      <c r="D60" t="s">
        <v>1100</v>
      </c>
      <c r="E60" t="s">
        <v>720</v>
      </c>
      <c r="F60">
        <v>2.16</v>
      </c>
      <c r="G60">
        <v>0.25</v>
      </c>
    </row>
    <row r="61" spans="1:7" ht="17.25">
      <c r="A61" t="s">
        <v>656</v>
      </c>
      <c r="B61">
        <v>1.3</v>
      </c>
      <c r="C61">
        <v>0.2</v>
      </c>
      <c r="D61" t="s">
        <v>1100</v>
      </c>
      <c r="E61" t="s">
        <v>721</v>
      </c>
      <c r="F61">
        <v>1.93</v>
      </c>
      <c r="G61">
        <v>0.25</v>
      </c>
    </row>
    <row r="62" spans="1:7" ht="17.25">
      <c r="A62" t="s">
        <v>658</v>
      </c>
      <c r="B62">
        <v>1.3</v>
      </c>
      <c r="C62">
        <v>0.2</v>
      </c>
      <c r="D62" t="s">
        <v>1100</v>
      </c>
      <c r="E62" t="s">
        <v>722</v>
      </c>
      <c r="F62">
        <v>1.93</v>
      </c>
      <c r="G62">
        <v>0.25</v>
      </c>
    </row>
    <row r="63" spans="1:7" ht="17.25">
      <c r="A63" t="s">
        <v>662</v>
      </c>
      <c r="B63">
        <v>0.9</v>
      </c>
      <c r="C63">
        <v>0.2</v>
      </c>
      <c r="D63" t="s">
        <v>1100</v>
      </c>
      <c r="E63" t="s">
        <v>723</v>
      </c>
      <c r="F63">
        <v>1.3</v>
      </c>
      <c r="G63">
        <v>0.25</v>
      </c>
    </row>
    <row r="64" spans="1:7" ht="17.25">
      <c r="A64" s="272" t="s">
        <v>1138</v>
      </c>
      <c r="B64" s="272">
        <v>0.0175</v>
      </c>
      <c r="C64" s="272">
        <v>0</v>
      </c>
      <c r="D64" s="272" t="s">
        <v>884</v>
      </c>
      <c r="E64" t="s">
        <v>725</v>
      </c>
      <c r="F64">
        <v>0.7</v>
      </c>
      <c r="G64">
        <v>0.09</v>
      </c>
    </row>
    <row r="65" spans="1:7" ht="17.25">
      <c r="A65" s="272" t="s">
        <v>1143</v>
      </c>
      <c r="B65" s="272">
        <v>0.035</v>
      </c>
      <c r="C65" s="272">
        <v>0</v>
      </c>
      <c r="D65" s="272" t="s">
        <v>884</v>
      </c>
      <c r="E65" t="s">
        <v>726</v>
      </c>
      <c r="F65">
        <v>0.7</v>
      </c>
      <c r="G65">
        <v>0.09</v>
      </c>
    </row>
    <row r="66" spans="1:7" ht="17.25">
      <c r="A66" s="272" t="s">
        <v>1194</v>
      </c>
      <c r="B66" s="272">
        <v>0.0175</v>
      </c>
      <c r="C66" s="272">
        <v>0</v>
      </c>
      <c r="D66" s="272" t="s">
        <v>884</v>
      </c>
      <c r="E66" t="s">
        <v>728</v>
      </c>
      <c r="F66">
        <v>0.49</v>
      </c>
      <c r="G66">
        <v>0.06</v>
      </c>
    </row>
    <row r="67" spans="1:7" ht="17.25">
      <c r="A67" s="272" t="s">
        <v>1199</v>
      </c>
      <c r="B67" s="272">
        <v>0.0175</v>
      </c>
      <c r="C67" s="272">
        <v>0</v>
      </c>
      <c r="D67" s="272" t="s">
        <v>884</v>
      </c>
      <c r="E67" t="s">
        <v>730</v>
      </c>
      <c r="F67">
        <v>0.49</v>
      </c>
      <c r="G67">
        <v>0.06</v>
      </c>
    </row>
    <row r="68" spans="1:7" ht="17.25">
      <c r="A68" s="272" t="s">
        <v>1238</v>
      </c>
      <c r="B68" s="272">
        <v>0.00875</v>
      </c>
      <c r="C68" s="272">
        <v>0</v>
      </c>
      <c r="D68" s="272" t="s">
        <v>884</v>
      </c>
      <c r="E68" t="s">
        <v>732</v>
      </c>
      <c r="F68">
        <v>0.75</v>
      </c>
      <c r="G68">
        <v>0.065</v>
      </c>
    </row>
    <row r="69" spans="1:7" ht="17.25">
      <c r="A69" s="272" t="s">
        <v>1243</v>
      </c>
      <c r="B69" s="272">
        <v>0.00875</v>
      </c>
      <c r="C69" s="272">
        <v>0</v>
      </c>
      <c r="D69" s="272" t="s">
        <v>884</v>
      </c>
      <c r="E69" t="s">
        <v>734</v>
      </c>
      <c r="F69">
        <v>0.65</v>
      </c>
      <c r="G69">
        <v>0.065</v>
      </c>
    </row>
    <row r="70" spans="1:7" ht="17.25">
      <c r="A70" t="s">
        <v>665</v>
      </c>
      <c r="B70">
        <v>0.2</v>
      </c>
      <c r="C70">
        <v>0</v>
      </c>
      <c r="D70" t="s">
        <v>1101</v>
      </c>
      <c r="E70" t="s">
        <v>736</v>
      </c>
      <c r="F70">
        <v>0.65</v>
      </c>
      <c r="G70">
        <v>0.065</v>
      </c>
    </row>
    <row r="71" spans="1:7" ht="17.25">
      <c r="A71" t="s">
        <v>668</v>
      </c>
      <c r="B71">
        <v>0.2</v>
      </c>
      <c r="C71">
        <v>0</v>
      </c>
      <c r="D71" t="s">
        <v>1101</v>
      </c>
      <c r="E71" t="s">
        <v>737</v>
      </c>
      <c r="F71">
        <v>0.56</v>
      </c>
      <c r="G71">
        <v>0.065</v>
      </c>
    </row>
    <row r="72" spans="1:7" ht="17.25">
      <c r="A72" t="s">
        <v>672</v>
      </c>
      <c r="B72">
        <v>0.065</v>
      </c>
      <c r="C72">
        <v>0</v>
      </c>
      <c r="D72" t="s">
        <v>1101</v>
      </c>
      <c r="E72" t="s">
        <v>738</v>
      </c>
      <c r="F72">
        <v>0.56</v>
      </c>
      <c r="G72">
        <v>0.065</v>
      </c>
    </row>
    <row r="73" spans="1:7" ht="17.25">
      <c r="A73" t="s">
        <v>676</v>
      </c>
      <c r="B73" t="s">
        <v>545</v>
      </c>
      <c r="C73">
        <v>0</v>
      </c>
      <c r="D73" t="s">
        <v>1101</v>
      </c>
      <c r="E73" t="s">
        <v>739</v>
      </c>
      <c r="F73">
        <v>0.46</v>
      </c>
      <c r="G73">
        <v>0.065</v>
      </c>
    </row>
    <row r="74" spans="1:7" ht="17.25">
      <c r="A74" t="s">
        <v>679</v>
      </c>
      <c r="B74">
        <v>0.6</v>
      </c>
      <c r="C74">
        <v>0</v>
      </c>
      <c r="D74" t="s">
        <v>1101</v>
      </c>
      <c r="E74" t="s">
        <v>740</v>
      </c>
      <c r="F74">
        <v>0.35</v>
      </c>
      <c r="G74">
        <v>0.023</v>
      </c>
    </row>
    <row r="75" spans="1:7" ht="17.25">
      <c r="A75" t="s">
        <v>681</v>
      </c>
      <c r="B75">
        <v>0.35</v>
      </c>
      <c r="C75">
        <v>0</v>
      </c>
      <c r="D75" t="s">
        <v>1101</v>
      </c>
      <c r="E75" t="s">
        <v>741</v>
      </c>
      <c r="F75">
        <v>0.35</v>
      </c>
      <c r="G75">
        <v>0.023</v>
      </c>
    </row>
    <row r="76" spans="1:7" ht="17.25">
      <c r="A76" t="s">
        <v>683</v>
      </c>
      <c r="B76">
        <v>0.35</v>
      </c>
      <c r="C76">
        <v>0</v>
      </c>
      <c r="D76" t="s">
        <v>1101</v>
      </c>
      <c r="E76" t="s">
        <v>742</v>
      </c>
      <c r="F76">
        <v>0.35</v>
      </c>
      <c r="G76">
        <v>0.023</v>
      </c>
    </row>
    <row r="77" spans="1:7" ht="17.25">
      <c r="A77" t="s">
        <v>685</v>
      </c>
      <c r="B77">
        <v>0.35</v>
      </c>
      <c r="C77">
        <v>0</v>
      </c>
      <c r="D77" t="s">
        <v>1101</v>
      </c>
      <c r="E77" t="s">
        <v>743</v>
      </c>
      <c r="F77">
        <v>0.35</v>
      </c>
      <c r="G77">
        <v>0.023</v>
      </c>
    </row>
    <row r="78" spans="1:7" ht="17.25">
      <c r="A78" t="s">
        <v>688</v>
      </c>
      <c r="B78">
        <v>0.245</v>
      </c>
      <c r="C78">
        <v>0</v>
      </c>
      <c r="D78" t="s">
        <v>1101</v>
      </c>
      <c r="E78" t="s">
        <v>744</v>
      </c>
      <c r="F78">
        <v>0.26</v>
      </c>
      <c r="G78">
        <v>0.017</v>
      </c>
    </row>
    <row r="79" spans="1:7" ht="17.25">
      <c r="A79" t="s">
        <v>690</v>
      </c>
      <c r="B79">
        <v>0.4</v>
      </c>
      <c r="C79">
        <v>0</v>
      </c>
      <c r="D79" t="s">
        <v>1101</v>
      </c>
      <c r="E79" t="s">
        <v>745</v>
      </c>
      <c r="F79">
        <v>0.26</v>
      </c>
      <c r="G79">
        <v>0.017</v>
      </c>
    </row>
    <row r="80" spans="1:7" ht="17.25">
      <c r="A80" t="s">
        <v>692</v>
      </c>
      <c r="B80">
        <v>0.065</v>
      </c>
      <c r="C80">
        <v>0</v>
      </c>
      <c r="D80" t="s">
        <v>1101</v>
      </c>
      <c r="E80" t="s">
        <v>746</v>
      </c>
      <c r="F80">
        <v>0.26</v>
      </c>
      <c r="G80">
        <v>0.017</v>
      </c>
    </row>
    <row r="81" spans="1:7" ht="17.25">
      <c r="A81" t="s">
        <v>694</v>
      </c>
      <c r="B81">
        <v>0.3</v>
      </c>
      <c r="C81">
        <v>0</v>
      </c>
      <c r="D81" t="s">
        <v>1101</v>
      </c>
      <c r="E81" t="s">
        <v>747</v>
      </c>
      <c r="F81">
        <v>0.26</v>
      </c>
      <c r="G81">
        <v>0.017</v>
      </c>
    </row>
    <row r="82" spans="1:7" ht="17.25">
      <c r="A82" t="s">
        <v>696</v>
      </c>
      <c r="B82">
        <v>0.35</v>
      </c>
      <c r="C82">
        <v>0</v>
      </c>
      <c r="D82" t="s">
        <v>1101</v>
      </c>
      <c r="E82" t="s">
        <v>749</v>
      </c>
      <c r="F82">
        <v>1.2</v>
      </c>
      <c r="G82">
        <v>0</v>
      </c>
    </row>
    <row r="83" spans="1:7" ht="17.25">
      <c r="A83" t="s">
        <v>710</v>
      </c>
      <c r="B83">
        <v>0.35</v>
      </c>
      <c r="C83">
        <v>0</v>
      </c>
      <c r="D83" t="s">
        <v>1101</v>
      </c>
      <c r="E83" t="s">
        <v>751</v>
      </c>
      <c r="F83">
        <v>0.6</v>
      </c>
      <c r="G83">
        <v>0</v>
      </c>
    </row>
    <row r="84" spans="1:7" ht="17.25">
      <c r="A84" t="s">
        <v>712</v>
      </c>
      <c r="B84">
        <v>0.098</v>
      </c>
      <c r="C84">
        <v>0</v>
      </c>
      <c r="D84" t="s">
        <v>1101</v>
      </c>
      <c r="E84" t="s">
        <v>753</v>
      </c>
      <c r="F84">
        <v>0.6</v>
      </c>
      <c r="G84">
        <v>0</v>
      </c>
    </row>
    <row r="85" spans="1:7" ht="17.25">
      <c r="A85" t="s">
        <v>714</v>
      </c>
      <c r="B85">
        <v>0.0325</v>
      </c>
      <c r="C85">
        <v>0</v>
      </c>
      <c r="D85" t="s">
        <v>1101</v>
      </c>
      <c r="E85" t="s">
        <v>755</v>
      </c>
      <c r="F85">
        <v>0.25</v>
      </c>
      <c r="G85">
        <v>0</v>
      </c>
    </row>
    <row r="86" spans="1:7" ht="17.25">
      <c r="A86" s="272" t="s">
        <v>1104</v>
      </c>
      <c r="B86" s="272">
        <v>0.035</v>
      </c>
      <c r="C86" s="272">
        <v>0</v>
      </c>
      <c r="D86" s="272" t="s">
        <v>884</v>
      </c>
      <c r="E86" t="s">
        <v>757</v>
      </c>
      <c r="F86">
        <v>0.25</v>
      </c>
      <c r="G86">
        <v>0</v>
      </c>
    </row>
    <row r="87" spans="1:7" ht="17.25">
      <c r="A87" s="272" t="s">
        <v>1109</v>
      </c>
      <c r="B87" s="272">
        <v>0.07</v>
      </c>
      <c r="C87" s="272">
        <v>0</v>
      </c>
      <c r="D87" s="272" t="s">
        <v>884</v>
      </c>
      <c r="E87" t="s">
        <v>759</v>
      </c>
      <c r="F87">
        <v>0.25</v>
      </c>
      <c r="G87">
        <v>0</v>
      </c>
    </row>
    <row r="88" spans="1:7" ht="17.25">
      <c r="A88" s="272" t="s">
        <v>1160</v>
      </c>
      <c r="B88" s="272">
        <v>0.035</v>
      </c>
      <c r="C88" s="272">
        <v>0</v>
      </c>
      <c r="D88" s="272" t="s">
        <v>884</v>
      </c>
      <c r="E88" t="s">
        <v>761</v>
      </c>
      <c r="F88">
        <v>0.08</v>
      </c>
      <c r="G88">
        <v>0</v>
      </c>
    </row>
    <row r="89" spans="1:7" ht="17.25">
      <c r="A89" s="272" t="s">
        <v>1165</v>
      </c>
      <c r="B89" s="272">
        <v>0.035</v>
      </c>
      <c r="C89" s="272">
        <v>0</v>
      </c>
      <c r="D89" s="272" t="s">
        <v>884</v>
      </c>
      <c r="E89" t="s">
        <v>763</v>
      </c>
      <c r="F89">
        <v>0.08</v>
      </c>
      <c r="G89">
        <v>0</v>
      </c>
    </row>
    <row r="90" spans="1:7" ht="17.25">
      <c r="A90" s="272" t="s">
        <v>1204</v>
      </c>
      <c r="B90" s="272">
        <v>0.0175</v>
      </c>
      <c r="C90" s="272">
        <v>0</v>
      </c>
      <c r="D90" s="272" t="s">
        <v>884</v>
      </c>
      <c r="E90" t="s">
        <v>765</v>
      </c>
      <c r="F90">
        <v>0.06</v>
      </c>
      <c r="G90">
        <v>0</v>
      </c>
    </row>
    <row r="91" spans="1:7" ht="17.25">
      <c r="A91" s="272" t="s">
        <v>1209</v>
      </c>
      <c r="B91" s="272">
        <v>0.0175</v>
      </c>
      <c r="C91" s="272">
        <v>0</v>
      </c>
      <c r="D91" s="272" t="s">
        <v>884</v>
      </c>
      <c r="E91" t="s">
        <v>767</v>
      </c>
      <c r="F91">
        <v>0.06</v>
      </c>
      <c r="G91">
        <v>0</v>
      </c>
    </row>
    <row r="92" spans="1:7" ht="17.25">
      <c r="A92" t="s">
        <v>591</v>
      </c>
      <c r="B92">
        <v>0.4</v>
      </c>
      <c r="C92">
        <v>0</v>
      </c>
      <c r="D92" t="s">
        <v>1101</v>
      </c>
      <c r="E92" t="s">
        <v>769</v>
      </c>
      <c r="F92">
        <v>0.04</v>
      </c>
      <c r="G92">
        <v>0</v>
      </c>
    </row>
    <row r="93" spans="1:7" ht="17.25">
      <c r="A93" t="s">
        <v>593</v>
      </c>
      <c r="B93">
        <v>0.4</v>
      </c>
      <c r="C93">
        <v>0</v>
      </c>
      <c r="D93" t="s">
        <v>1101</v>
      </c>
      <c r="E93" t="s">
        <v>771</v>
      </c>
      <c r="F93">
        <v>0.04</v>
      </c>
      <c r="G93">
        <v>0</v>
      </c>
    </row>
    <row r="94" spans="1:7" ht="17.25">
      <c r="A94" t="s">
        <v>601</v>
      </c>
      <c r="B94">
        <v>0.13</v>
      </c>
      <c r="C94">
        <v>0</v>
      </c>
      <c r="D94" t="s">
        <v>1101</v>
      </c>
      <c r="E94" t="s">
        <v>773</v>
      </c>
      <c r="F94">
        <v>0.02</v>
      </c>
      <c r="G94">
        <v>0</v>
      </c>
    </row>
    <row r="95" spans="1:7" ht="17.25">
      <c r="A95" t="s">
        <v>582</v>
      </c>
      <c r="B95">
        <v>1.8</v>
      </c>
      <c r="C95">
        <v>0</v>
      </c>
      <c r="D95" t="s">
        <v>1100</v>
      </c>
      <c r="E95" t="s">
        <v>775</v>
      </c>
      <c r="F95">
        <v>0.02</v>
      </c>
      <c r="G95">
        <v>0</v>
      </c>
    </row>
    <row r="96" spans="1:7" ht="17.25">
      <c r="A96" t="s">
        <v>596</v>
      </c>
      <c r="B96">
        <v>0.4</v>
      </c>
      <c r="C96">
        <v>0</v>
      </c>
      <c r="D96" t="s">
        <v>1101</v>
      </c>
      <c r="E96" t="s">
        <v>777</v>
      </c>
      <c r="F96">
        <v>1.2</v>
      </c>
      <c r="G96">
        <v>0.2</v>
      </c>
    </row>
    <row r="97" spans="1:7" ht="17.25">
      <c r="A97" t="s">
        <v>604</v>
      </c>
      <c r="B97">
        <v>0.13</v>
      </c>
      <c r="C97">
        <v>0</v>
      </c>
      <c r="D97" t="s">
        <v>1101</v>
      </c>
      <c r="E97" t="s">
        <v>779</v>
      </c>
      <c r="F97">
        <v>1.02</v>
      </c>
      <c r="G97">
        <v>0.2</v>
      </c>
    </row>
    <row r="98" spans="1:7" ht="17.25">
      <c r="A98" t="s">
        <v>585</v>
      </c>
      <c r="B98">
        <v>1.2</v>
      </c>
      <c r="C98">
        <v>0</v>
      </c>
      <c r="D98" t="s">
        <v>1100</v>
      </c>
      <c r="E98" t="s">
        <v>780</v>
      </c>
      <c r="F98">
        <v>1.02</v>
      </c>
      <c r="G98">
        <v>0.2</v>
      </c>
    </row>
    <row r="99" spans="1:7" ht="17.25">
      <c r="A99" t="s">
        <v>587</v>
      </c>
      <c r="B99">
        <v>0.9</v>
      </c>
      <c r="C99">
        <v>0</v>
      </c>
      <c r="D99" t="s">
        <v>1100</v>
      </c>
      <c r="E99" t="s">
        <v>781</v>
      </c>
      <c r="F99">
        <v>0.7</v>
      </c>
      <c r="G99">
        <v>0.2</v>
      </c>
    </row>
    <row r="100" spans="1:7" ht="17.25">
      <c r="A100" t="s">
        <v>724</v>
      </c>
      <c r="B100">
        <v>0.07</v>
      </c>
      <c r="C100">
        <v>0</v>
      </c>
      <c r="D100" t="s">
        <v>1101</v>
      </c>
      <c r="E100" t="s">
        <v>782</v>
      </c>
      <c r="F100">
        <v>0.5</v>
      </c>
      <c r="G100">
        <v>0.2</v>
      </c>
    </row>
    <row r="101" spans="1:7" ht="17.25">
      <c r="A101" t="s">
        <v>589</v>
      </c>
      <c r="B101">
        <v>0.7</v>
      </c>
      <c r="C101">
        <v>0</v>
      </c>
      <c r="D101" t="s">
        <v>1100</v>
      </c>
      <c r="E101" t="s">
        <v>783</v>
      </c>
      <c r="F101">
        <v>0.5</v>
      </c>
      <c r="G101">
        <v>0.2</v>
      </c>
    </row>
    <row r="102" spans="1:7" ht="17.25">
      <c r="A102" t="s">
        <v>727</v>
      </c>
      <c r="B102">
        <v>0.1</v>
      </c>
      <c r="C102">
        <v>0</v>
      </c>
      <c r="D102" t="s">
        <v>1101</v>
      </c>
      <c r="E102" t="s">
        <v>784</v>
      </c>
      <c r="F102">
        <v>0.5</v>
      </c>
      <c r="G102">
        <v>0.2</v>
      </c>
    </row>
    <row r="103" spans="1:7" ht="17.25">
      <c r="A103" t="s">
        <v>729</v>
      </c>
      <c r="B103">
        <v>0.03</v>
      </c>
      <c r="C103">
        <v>0</v>
      </c>
      <c r="D103" t="s">
        <v>1101</v>
      </c>
      <c r="E103" t="s">
        <v>785</v>
      </c>
      <c r="F103">
        <v>0.4</v>
      </c>
      <c r="G103">
        <v>0.08</v>
      </c>
    </row>
    <row r="104" spans="1:7" ht="17.25">
      <c r="A104" t="s">
        <v>731</v>
      </c>
      <c r="B104">
        <v>0.1</v>
      </c>
      <c r="C104">
        <v>0</v>
      </c>
      <c r="D104" t="s">
        <v>1101</v>
      </c>
      <c r="E104" t="s">
        <v>786</v>
      </c>
      <c r="F104">
        <v>0.4</v>
      </c>
      <c r="G104">
        <v>0.08</v>
      </c>
    </row>
    <row r="105" spans="1:7" ht="17.25">
      <c r="A105" t="s">
        <v>733</v>
      </c>
      <c r="B105">
        <v>0.07</v>
      </c>
      <c r="C105">
        <v>0</v>
      </c>
      <c r="D105" t="s">
        <v>1101</v>
      </c>
      <c r="E105" t="s">
        <v>787</v>
      </c>
      <c r="F105">
        <v>0.4</v>
      </c>
      <c r="G105">
        <v>0.08</v>
      </c>
    </row>
    <row r="106" spans="1:7" ht="17.25">
      <c r="A106" t="s">
        <v>735</v>
      </c>
      <c r="B106">
        <v>0.03</v>
      </c>
      <c r="C106">
        <v>0</v>
      </c>
      <c r="D106" t="s">
        <v>1101</v>
      </c>
      <c r="E106" t="s">
        <v>788</v>
      </c>
      <c r="F106">
        <v>0.4</v>
      </c>
      <c r="G106">
        <v>0.08</v>
      </c>
    </row>
    <row r="107" spans="1:7" ht="17.25">
      <c r="A107" s="272" t="s">
        <v>1115</v>
      </c>
      <c r="B107" s="272">
        <v>0.125</v>
      </c>
      <c r="C107" s="272">
        <v>0.0075</v>
      </c>
      <c r="D107" s="272" t="s">
        <v>884</v>
      </c>
      <c r="E107" t="s">
        <v>789</v>
      </c>
      <c r="F107">
        <v>0.28</v>
      </c>
      <c r="G107">
        <v>0.052</v>
      </c>
    </row>
    <row r="108" spans="1:7" ht="17.25">
      <c r="A108" s="272" t="s">
        <v>1121</v>
      </c>
      <c r="B108" s="272">
        <v>0.25</v>
      </c>
      <c r="C108" s="272">
        <v>0.015</v>
      </c>
      <c r="D108" s="272" t="s">
        <v>884</v>
      </c>
      <c r="E108" t="s">
        <v>790</v>
      </c>
      <c r="F108">
        <v>0.28</v>
      </c>
      <c r="G108">
        <v>0.052</v>
      </c>
    </row>
    <row r="109" spans="1:7" ht="17.25">
      <c r="A109" s="272" t="s">
        <v>1127</v>
      </c>
      <c r="B109" s="272">
        <v>0.125</v>
      </c>
      <c r="C109" s="272">
        <v>0.0075</v>
      </c>
      <c r="D109" s="272" t="s">
        <v>884</v>
      </c>
      <c r="E109" t="s">
        <v>791</v>
      </c>
      <c r="F109">
        <v>0.28</v>
      </c>
      <c r="G109">
        <v>0.052</v>
      </c>
    </row>
    <row r="110" spans="1:7" ht="17.25">
      <c r="A110" s="272" t="s">
        <v>1133</v>
      </c>
      <c r="B110" s="272">
        <v>0.25</v>
      </c>
      <c r="C110" s="272">
        <v>0.015</v>
      </c>
      <c r="D110" s="272" t="s">
        <v>884</v>
      </c>
      <c r="E110" t="s">
        <v>792</v>
      </c>
      <c r="F110">
        <v>0.28</v>
      </c>
      <c r="G110">
        <v>0.052</v>
      </c>
    </row>
    <row r="111" spans="1:7" ht="17.25">
      <c r="A111" s="272" t="s">
        <v>1171</v>
      </c>
      <c r="B111" s="272">
        <v>0.125</v>
      </c>
      <c r="C111" s="272">
        <v>0.0075</v>
      </c>
      <c r="D111" s="272" t="s">
        <v>884</v>
      </c>
      <c r="E111" t="s">
        <v>451</v>
      </c>
      <c r="F111">
        <v>0</v>
      </c>
      <c r="G111">
        <v>0</v>
      </c>
    </row>
    <row r="112" spans="1:7" ht="17.25">
      <c r="A112" s="272" t="s">
        <v>1177</v>
      </c>
      <c r="B112" s="272">
        <v>0.125</v>
      </c>
      <c r="C112" s="272">
        <v>0.0075</v>
      </c>
      <c r="D112" s="272" t="s">
        <v>884</v>
      </c>
      <c r="E112" t="s">
        <v>544</v>
      </c>
      <c r="F112" t="s">
        <v>545</v>
      </c>
      <c r="G112">
        <v>0</v>
      </c>
    </row>
    <row r="113" spans="1:7" ht="17.25">
      <c r="A113" s="272" t="s">
        <v>1183</v>
      </c>
      <c r="B113" s="272">
        <v>0.125</v>
      </c>
      <c r="C113" s="272">
        <v>0.0075</v>
      </c>
      <c r="D113" s="272" t="s">
        <v>884</v>
      </c>
      <c r="E113" t="s">
        <v>550</v>
      </c>
      <c r="F113">
        <v>0.5</v>
      </c>
      <c r="G113">
        <v>0</v>
      </c>
    </row>
    <row r="114" spans="1:7" ht="17.25">
      <c r="A114" s="272" t="s">
        <v>1189</v>
      </c>
      <c r="B114" s="272">
        <v>0.125</v>
      </c>
      <c r="C114" s="272">
        <v>0.0075</v>
      </c>
      <c r="D114" s="272" t="s">
        <v>884</v>
      </c>
      <c r="E114" t="s">
        <v>572</v>
      </c>
      <c r="F114">
        <v>0.3</v>
      </c>
      <c r="G114">
        <v>0</v>
      </c>
    </row>
    <row r="115" spans="1:7" ht="17.25">
      <c r="A115" s="272" t="s">
        <v>1215</v>
      </c>
      <c r="B115" s="272">
        <v>0.0625</v>
      </c>
      <c r="C115" s="272">
        <v>0.00375</v>
      </c>
      <c r="D115" s="272" t="s">
        <v>884</v>
      </c>
      <c r="E115" t="s">
        <v>586</v>
      </c>
      <c r="F115">
        <v>0.12</v>
      </c>
      <c r="G115">
        <v>0</v>
      </c>
    </row>
    <row r="116" spans="1:7" ht="17.25">
      <c r="A116" s="272" t="s">
        <v>1221</v>
      </c>
      <c r="B116" s="272">
        <v>0.0625</v>
      </c>
      <c r="C116" s="272">
        <v>0.00375</v>
      </c>
      <c r="D116" s="272" t="s">
        <v>884</v>
      </c>
      <c r="E116" t="s">
        <v>588</v>
      </c>
      <c r="F116">
        <v>0.0625</v>
      </c>
      <c r="G116">
        <v>0</v>
      </c>
    </row>
    <row r="117" spans="1:7" ht="17.25">
      <c r="A117" s="272" t="s">
        <v>1227</v>
      </c>
      <c r="B117" s="272">
        <v>0.0625</v>
      </c>
      <c r="C117" s="272">
        <v>0.00375</v>
      </c>
      <c r="D117" s="272" t="s">
        <v>884</v>
      </c>
      <c r="E117" t="s">
        <v>556</v>
      </c>
      <c r="F117">
        <v>0.12</v>
      </c>
      <c r="G117">
        <v>0</v>
      </c>
    </row>
    <row r="118" spans="1:7" ht="17.25">
      <c r="A118" s="272" t="s">
        <v>1233</v>
      </c>
      <c r="B118" s="272">
        <v>0.0625</v>
      </c>
      <c r="C118" s="272">
        <v>0.00375</v>
      </c>
      <c r="D118" s="272" t="s">
        <v>884</v>
      </c>
      <c r="E118" t="s">
        <v>562</v>
      </c>
      <c r="F118">
        <v>0.12</v>
      </c>
      <c r="G118">
        <v>0</v>
      </c>
    </row>
    <row r="119" spans="1:7" ht="17.25">
      <c r="A119" t="s">
        <v>711</v>
      </c>
      <c r="B119">
        <v>0.7</v>
      </c>
      <c r="C119">
        <v>0.09</v>
      </c>
      <c r="D119" t="s">
        <v>1100</v>
      </c>
      <c r="E119" t="s">
        <v>531</v>
      </c>
      <c r="F119">
        <v>0.12</v>
      </c>
      <c r="G119">
        <v>0</v>
      </c>
    </row>
    <row r="120" spans="1:7" ht="17.25">
      <c r="A120" t="s">
        <v>715</v>
      </c>
      <c r="B120">
        <v>0.7</v>
      </c>
      <c r="C120">
        <v>0.09</v>
      </c>
      <c r="D120" t="s">
        <v>1100</v>
      </c>
      <c r="E120" t="s">
        <v>538</v>
      </c>
      <c r="F120">
        <v>0.04</v>
      </c>
      <c r="G120">
        <v>0</v>
      </c>
    </row>
    <row r="121" spans="1:7" ht="17.25">
      <c r="A121" t="s">
        <v>717</v>
      </c>
      <c r="B121">
        <v>0.49</v>
      </c>
      <c r="C121">
        <v>0.06</v>
      </c>
      <c r="D121" t="s">
        <v>1100</v>
      </c>
      <c r="E121" t="s">
        <v>592</v>
      </c>
      <c r="F121">
        <v>0.02</v>
      </c>
      <c r="G121">
        <v>0</v>
      </c>
    </row>
    <row r="122" spans="1:7" ht="17.25">
      <c r="A122" t="s">
        <v>686</v>
      </c>
      <c r="B122">
        <v>2.53</v>
      </c>
      <c r="C122">
        <v>0.25</v>
      </c>
      <c r="D122" t="s">
        <v>1100</v>
      </c>
      <c r="E122" t="s">
        <v>581</v>
      </c>
      <c r="F122">
        <v>0.04</v>
      </c>
      <c r="G122">
        <v>0</v>
      </c>
    </row>
    <row r="123" spans="1:7" ht="17.25">
      <c r="A123" t="s">
        <v>695</v>
      </c>
      <c r="B123">
        <v>1.3</v>
      </c>
      <c r="C123">
        <v>0.25</v>
      </c>
      <c r="D123" t="s">
        <v>1100</v>
      </c>
      <c r="E123" t="s">
        <v>590</v>
      </c>
      <c r="F123">
        <v>0.06</v>
      </c>
      <c r="G123">
        <v>0</v>
      </c>
    </row>
    <row r="124" spans="1:7" ht="17.25">
      <c r="A124" t="s">
        <v>697</v>
      </c>
      <c r="B124">
        <v>0.7</v>
      </c>
      <c r="C124">
        <v>0.09</v>
      </c>
      <c r="D124" t="s">
        <v>1100</v>
      </c>
      <c r="E124" t="s">
        <v>568</v>
      </c>
      <c r="F124">
        <v>0.14</v>
      </c>
      <c r="G124">
        <v>0</v>
      </c>
    </row>
    <row r="125" spans="1:7" ht="17.25">
      <c r="A125" t="s">
        <v>713</v>
      </c>
      <c r="B125">
        <v>0.7</v>
      </c>
      <c r="C125">
        <v>0.09</v>
      </c>
      <c r="D125" t="s">
        <v>1100</v>
      </c>
      <c r="E125" t="s">
        <v>676</v>
      </c>
      <c r="F125" t="s">
        <v>545</v>
      </c>
      <c r="G125">
        <v>0</v>
      </c>
    </row>
    <row r="126" spans="1:7" ht="17.25">
      <c r="A126" t="s">
        <v>716</v>
      </c>
      <c r="B126">
        <v>0.49</v>
      </c>
      <c r="C126">
        <v>0.06</v>
      </c>
      <c r="D126" t="s">
        <v>1100</v>
      </c>
      <c r="E126" t="s">
        <v>679</v>
      </c>
      <c r="F126">
        <v>0.6</v>
      </c>
      <c r="G126">
        <v>0</v>
      </c>
    </row>
    <row r="127" spans="1:7" ht="17.25">
      <c r="A127" t="s">
        <v>689</v>
      </c>
      <c r="B127">
        <v>2.16</v>
      </c>
      <c r="C127">
        <v>0.25</v>
      </c>
      <c r="D127" t="s">
        <v>1100</v>
      </c>
      <c r="E127" t="s">
        <v>690</v>
      </c>
      <c r="F127">
        <v>0.4</v>
      </c>
      <c r="G127">
        <v>0</v>
      </c>
    </row>
    <row r="128" spans="1:7" ht="17.25">
      <c r="A128" t="s">
        <v>691</v>
      </c>
      <c r="B128">
        <v>2.16</v>
      </c>
      <c r="C128">
        <v>0.25</v>
      </c>
      <c r="D128" t="s">
        <v>1100</v>
      </c>
      <c r="E128" t="s">
        <v>710</v>
      </c>
      <c r="F128">
        <v>0.35</v>
      </c>
      <c r="G128">
        <v>0</v>
      </c>
    </row>
    <row r="129" spans="1:7" ht="17.25">
      <c r="A129" t="s">
        <v>693</v>
      </c>
      <c r="B129">
        <v>1.93</v>
      </c>
      <c r="C129">
        <v>0.25</v>
      </c>
      <c r="D129" t="s">
        <v>1100</v>
      </c>
      <c r="E129" t="s">
        <v>696</v>
      </c>
      <c r="F129">
        <v>0.35</v>
      </c>
      <c r="G129">
        <v>0</v>
      </c>
    </row>
    <row r="130" spans="1:7" ht="17.25">
      <c r="A130" s="272" t="s">
        <v>1139</v>
      </c>
      <c r="B130" s="272">
        <v>0.0175</v>
      </c>
      <c r="C130" s="272">
        <v>0</v>
      </c>
      <c r="D130" s="272" t="s">
        <v>884</v>
      </c>
      <c r="E130" t="s">
        <v>681</v>
      </c>
      <c r="F130">
        <v>0.35</v>
      </c>
      <c r="G130">
        <v>0</v>
      </c>
    </row>
    <row r="131" spans="1:7" ht="17.25">
      <c r="A131" s="272" t="s">
        <v>1144</v>
      </c>
      <c r="B131" s="272">
        <v>0.035</v>
      </c>
      <c r="C131" s="272">
        <v>0</v>
      </c>
      <c r="D131" s="272" t="s">
        <v>884</v>
      </c>
      <c r="E131" t="s">
        <v>683</v>
      </c>
      <c r="F131">
        <v>0.35</v>
      </c>
      <c r="G131">
        <v>0</v>
      </c>
    </row>
    <row r="132" spans="1:7" ht="17.25">
      <c r="A132" s="272" t="s">
        <v>1195</v>
      </c>
      <c r="B132" s="272">
        <v>0.0175</v>
      </c>
      <c r="C132" s="272">
        <v>0</v>
      </c>
      <c r="D132" s="272" t="s">
        <v>884</v>
      </c>
      <c r="E132" t="s">
        <v>685</v>
      </c>
      <c r="F132">
        <v>0.35</v>
      </c>
      <c r="G132">
        <v>0</v>
      </c>
    </row>
    <row r="133" spans="1:7" ht="17.25">
      <c r="A133" s="272" t="s">
        <v>1200</v>
      </c>
      <c r="B133" s="272">
        <v>0.0175</v>
      </c>
      <c r="C133" s="272">
        <v>0</v>
      </c>
      <c r="D133" s="272" t="s">
        <v>884</v>
      </c>
      <c r="E133" t="s">
        <v>665</v>
      </c>
      <c r="F133">
        <v>0.2</v>
      </c>
      <c r="G133">
        <v>0</v>
      </c>
    </row>
    <row r="134" spans="1:7" ht="17.25">
      <c r="A134" s="272" t="s">
        <v>1239</v>
      </c>
      <c r="B134" s="272">
        <v>0.00875</v>
      </c>
      <c r="C134" s="272">
        <v>0</v>
      </c>
      <c r="D134" s="272" t="s">
        <v>884</v>
      </c>
      <c r="E134" t="s">
        <v>668</v>
      </c>
      <c r="F134">
        <v>0.2</v>
      </c>
      <c r="G134">
        <v>0</v>
      </c>
    </row>
    <row r="135" spans="1:7" ht="17.25">
      <c r="A135" s="272" t="s">
        <v>1244</v>
      </c>
      <c r="B135" s="272">
        <v>0.00875</v>
      </c>
      <c r="C135" s="272">
        <v>0</v>
      </c>
      <c r="D135" s="272" t="s">
        <v>884</v>
      </c>
      <c r="E135" t="s">
        <v>672</v>
      </c>
      <c r="F135">
        <v>0.065</v>
      </c>
      <c r="G135">
        <v>0</v>
      </c>
    </row>
    <row r="136" spans="1:7" ht="17.25">
      <c r="A136" t="s">
        <v>748</v>
      </c>
      <c r="B136">
        <v>0.2</v>
      </c>
      <c r="C136">
        <v>0</v>
      </c>
      <c r="D136" t="s">
        <v>1101</v>
      </c>
      <c r="E136" t="s">
        <v>714</v>
      </c>
      <c r="F136">
        <v>0.0325</v>
      </c>
      <c r="G136">
        <v>0</v>
      </c>
    </row>
    <row r="137" spans="1:7" ht="17.25">
      <c r="A137" t="s">
        <v>750</v>
      </c>
      <c r="B137">
        <v>0.2</v>
      </c>
      <c r="C137">
        <v>0</v>
      </c>
      <c r="D137" t="s">
        <v>1101</v>
      </c>
      <c r="E137" t="s">
        <v>692</v>
      </c>
      <c r="F137">
        <v>0.065</v>
      </c>
      <c r="G137">
        <v>0</v>
      </c>
    </row>
    <row r="138" spans="1:7" ht="17.25">
      <c r="A138" t="s">
        <v>752</v>
      </c>
      <c r="B138">
        <v>0.065</v>
      </c>
      <c r="C138">
        <v>0</v>
      </c>
      <c r="D138" t="s">
        <v>1101</v>
      </c>
      <c r="E138" t="s">
        <v>712</v>
      </c>
      <c r="F138">
        <v>0.098</v>
      </c>
      <c r="G138">
        <v>0</v>
      </c>
    </row>
    <row r="139" spans="1:7" ht="17.25">
      <c r="A139" t="s">
        <v>754</v>
      </c>
      <c r="B139">
        <v>0.6</v>
      </c>
      <c r="C139">
        <v>0</v>
      </c>
      <c r="D139" t="s">
        <v>1101</v>
      </c>
      <c r="E139" t="s">
        <v>688</v>
      </c>
      <c r="F139">
        <v>0.245</v>
      </c>
      <c r="G139">
        <v>0</v>
      </c>
    </row>
    <row r="140" spans="1:7" ht="17.25">
      <c r="A140" t="s">
        <v>756</v>
      </c>
      <c r="B140">
        <v>0.35</v>
      </c>
      <c r="C140">
        <v>0</v>
      </c>
      <c r="D140" t="s">
        <v>1101</v>
      </c>
      <c r="E140" t="s">
        <v>754</v>
      </c>
      <c r="F140">
        <v>0.6</v>
      </c>
      <c r="G140">
        <v>0</v>
      </c>
    </row>
    <row r="141" spans="1:7" ht="17.25">
      <c r="A141" t="s">
        <v>758</v>
      </c>
      <c r="B141">
        <v>0.35</v>
      </c>
      <c r="C141">
        <v>0</v>
      </c>
      <c r="D141" t="s">
        <v>1101</v>
      </c>
      <c r="E141" t="s">
        <v>764</v>
      </c>
      <c r="F141">
        <v>0.45</v>
      </c>
      <c r="G141">
        <v>0</v>
      </c>
    </row>
    <row r="142" spans="1:7" ht="17.25">
      <c r="A142" t="s">
        <v>760</v>
      </c>
      <c r="B142">
        <v>0.245</v>
      </c>
      <c r="C142">
        <v>0</v>
      </c>
      <c r="D142" t="s">
        <v>1101</v>
      </c>
      <c r="E142" t="s">
        <v>770</v>
      </c>
      <c r="F142">
        <v>0.35</v>
      </c>
      <c r="G142">
        <v>0</v>
      </c>
    </row>
    <row r="143" spans="1:7" ht="17.25">
      <c r="A143" t="s">
        <v>762</v>
      </c>
      <c r="B143">
        <v>0.065</v>
      </c>
      <c r="C143">
        <v>0</v>
      </c>
      <c r="D143" t="s">
        <v>1101</v>
      </c>
      <c r="E143" t="s">
        <v>768</v>
      </c>
      <c r="F143">
        <v>0.35</v>
      </c>
      <c r="G143">
        <v>0</v>
      </c>
    </row>
    <row r="144" spans="1:7" ht="17.25">
      <c r="A144" t="s">
        <v>764</v>
      </c>
      <c r="B144">
        <v>0.45</v>
      </c>
      <c r="C144">
        <v>0</v>
      </c>
      <c r="D144" t="s">
        <v>1101</v>
      </c>
      <c r="E144" t="s">
        <v>774</v>
      </c>
      <c r="F144">
        <v>0.35</v>
      </c>
      <c r="G144">
        <v>0</v>
      </c>
    </row>
    <row r="145" spans="1:7" ht="17.25">
      <c r="A145" t="s">
        <v>766</v>
      </c>
      <c r="B145">
        <v>0.32</v>
      </c>
      <c r="C145">
        <v>0</v>
      </c>
      <c r="D145" t="s">
        <v>1101</v>
      </c>
      <c r="E145" t="s">
        <v>756</v>
      </c>
      <c r="F145">
        <v>0.35</v>
      </c>
      <c r="G145">
        <v>0</v>
      </c>
    </row>
    <row r="146" spans="1:7" ht="17.25">
      <c r="A146" t="s">
        <v>768</v>
      </c>
      <c r="B146">
        <v>0.35</v>
      </c>
      <c r="C146">
        <v>0</v>
      </c>
      <c r="D146" t="s">
        <v>1101</v>
      </c>
      <c r="E146" t="s">
        <v>758</v>
      </c>
      <c r="F146">
        <v>0.35</v>
      </c>
      <c r="G146">
        <v>0</v>
      </c>
    </row>
    <row r="147" spans="1:7" ht="17.25">
      <c r="A147" t="s">
        <v>770</v>
      </c>
      <c r="B147">
        <v>0.35</v>
      </c>
      <c r="C147">
        <v>0</v>
      </c>
      <c r="D147" t="s">
        <v>1101</v>
      </c>
      <c r="E147" t="s">
        <v>778</v>
      </c>
      <c r="F147">
        <v>0.25</v>
      </c>
      <c r="G147">
        <v>0</v>
      </c>
    </row>
    <row r="148" spans="1:7" ht="17.25">
      <c r="A148" t="s">
        <v>772</v>
      </c>
      <c r="B148">
        <v>0.098</v>
      </c>
      <c r="C148">
        <v>0</v>
      </c>
      <c r="D148" t="s">
        <v>1101</v>
      </c>
      <c r="E148" t="s">
        <v>748</v>
      </c>
      <c r="F148">
        <v>0.2</v>
      </c>
      <c r="G148">
        <v>0</v>
      </c>
    </row>
    <row r="149" spans="1:7" ht="17.25">
      <c r="A149" t="s">
        <v>774</v>
      </c>
      <c r="B149">
        <v>0.35</v>
      </c>
      <c r="C149">
        <v>0</v>
      </c>
      <c r="D149" t="s">
        <v>1101</v>
      </c>
      <c r="E149" t="s">
        <v>750</v>
      </c>
      <c r="F149">
        <v>0.2</v>
      </c>
      <c r="G149">
        <v>0</v>
      </c>
    </row>
    <row r="150" spans="1:7" ht="17.25">
      <c r="A150" t="s">
        <v>776</v>
      </c>
      <c r="B150">
        <v>0.0325</v>
      </c>
      <c r="C150">
        <v>0</v>
      </c>
      <c r="D150" t="s">
        <v>1101</v>
      </c>
      <c r="E150" t="s">
        <v>752</v>
      </c>
      <c r="F150">
        <v>0.065</v>
      </c>
      <c r="G150">
        <v>0</v>
      </c>
    </row>
    <row r="151" spans="1:7" ht="17.25">
      <c r="A151" t="s">
        <v>778</v>
      </c>
      <c r="B151">
        <v>0.25</v>
      </c>
      <c r="C151">
        <v>0</v>
      </c>
      <c r="D151" t="s">
        <v>1101</v>
      </c>
      <c r="E151" t="s">
        <v>776</v>
      </c>
      <c r="F151">
        <v>0.0325</v>
      </c>
      <c r="G151">
        <v>0</v>
      </c>
    </row>
    <row r="152" spans="1:7" ht="17.25">
      <c r="A152" s="272" t="s">
        <v>1105</v>
      </c>
      <c r="B152" s="272">
        <v>0.035</v>
      </c>
      <c r="C152" s="272">
        <v>0</v>
      </c>
      <c r="D152" s="272" t="s">
        <v>884</v>
      </c>
      <c r="E152" t="s">
        <v>762</v>
      </c>
      <c r="F152">
        <v>0.065</v>
      </c>
      <c r="G152">
        <v>0</v>
      </c>
    </row>
    <row r="153" spans="1:7" ht="17.25">
      <c r="A153" s="272" t="s">
        <v>1110</v>
      </c>
      <c r="B153" s="272">
        <v>0.07</v>
      </c>
      <c r="C153" s="272">
        <v>0</v>
      </c>
      <c r="D153" s="272" t="s">
        <v>884</v>
      </c>
      <c r="E153" t="s">
        <v>772</v>
      </c>
      <c r="F153">
        <v>0.098</v>
      </c>
      <c r="G153">
        <v>0</v>
      </c>
    </row>
    <row r="154" spans="1:7" ht="17.25">
      <c r="A154" s="272" t="s">
        <v>1161</v>
      </c>
      <c r="B154" s="272">
        <v>0.035</v>
      </c>
      <c r="C154" s="272">
        <v>0</v>
      </c>
      <c r="D154" s="272" t="s">
        <v>884</v>
      </c>
      <c r="E154" t="s">
        <v>760</v>
      </c>
      <c r="F154">
        <v>0.245</v>
      </c>
      <c r="G154">
        <v>0</v>
      </c>
    </row>
    <row r="155" spans="1:7" ht="17.25">
      <c r="A155" s="272" t="s">
        <v>1166</v>
      </c>
      <c r="B155" s="272">
        <v>0.035</v>
      </c>
      <c r="C155" s="272">
        <v>0</v>
      </c>
      <c r="D155" s="272" t="s">
        <v>884</v>
      </c>
      <c r="E155" t="s">
        <v>796</v>
      </c>
      <c r="F155" t="s">
        <v>545</v>
      </c>
      <c r="G155">
        <v>0</v>
      </c>
    </row>
    <row r="156" spans="1:7" ht="17.25">
      <c r="A156" s="272" t="s">
        <v>1205</v>
      </c>
      <c r="B156" s="272">
        <v>0.0175</v>
      </c>
      <c r="C156" s="272">
        <v>0</v>
      </c>
      <c r="D156" s="272" t="s">
        <v>884</v>
      </c>
      <c r="E156" t="s">
        <v>803</v>
      </c>
      <c r="F156" t="s">
        <v>545</v>
      </c>
      <c r="G156">
        <v>0</v>
      </c>
    </row>
    <row r="157" spans="1:7" ht="17.25">
      <c r="A157" s="272" t="s">
        <v>1210</v>
      </c>
      <c r="B157" s="272">
        <v>0.0175</v>
      </c>
      <c r="C157" s="272">
        <v>0</v>
      </c>
      <c r="D157" s="272" t="s">
        <v>884</v>
      </c>
      <c r="E157" t="s">
        <v>808</v>
      </c>
      <c r="F157" t="s">
        <v>545</v>
      </c>
      <c r="G157">
        <v>0</v>
      </c>
    </row>
    <row r="158" spans="1:7" ht="17.25">
      <c r="A158" t="s">
        <v>616</v>
      </c>
      <c r="B158">
        <v>0.4</v>
      </c>
      <c r="C158">
        <v>0</v>
      </c>
      <c r="D158" t="s">
        <v>1101</v>
      </c>
      <c r="E158" t="s">
        <v>807</v>
      </c>
      <c r="F158">
        <v>0.245</v>
      </c>
      <c r="G158">
        <v>0</v>
      </c>
    </row>
    <row r="159" spans="1:7" ht="17.25">
      <c r="A159" t="s">
        <v>618</v>
      </c>
      <c r="B159">
        <v>0.4</v>
      </c>
      <c r="C159">
        <v>0</v>
      </c>
      <c r="D159" t="s">
        <v>1101</v>
      </c>
      <c r="E159" t="s">
        <v>811</v>
      </c>
      <c r="F159" t="s">
        <v>545</v>
      </c>
      <c r="G159">
        <v>0</v>
      </c>
    </row>
    <row r="160" spans="1:7" ht="17.25">
      <c r="A160" t="s">
        <v>625</v>
      </c>
      <c r="B160">
        <v>0.13</v>
      </c>
      <c r="C160">
        <v>0</v>
      </c>
      <c r="D160" t="s">
        <v>1101</v>
      </c>
      <c r="E160" t="s">
        <v>793</v>
      </c>
      <c r="F160">
        <v>0.165</v>
      </c>
      <c r="G160">
        <v>0</v>
      </c>
    </row>
    <row r="161" spans="1:7" ht="17.25">
      <c r="A161" t="s">
        <v>621</v>
      </c>
      <c r="B161">
        <v>0.4</v>
      </c>
      <c r="C161">
        <v>0</v>
      </c>
      <c r="D161" t="s">
        <v>1101</v>
      </c>
      <c r="E161" t="s">
        <v>794</v>
      </c>
      <c r="F161">
        <v>0.165</v>
      </c>
      <c r="G161">
        <v>0</v>
      </c>
    </row>
    <row r="162" spans="1:7" ht="17.25">
      <c r="A162" t="s">
        <v>629</v>
      </c>
      <c r="B162">
        <v>0.13</v>
      </c>
      <c r="C162">
        <v>0</v>
      </c>
      <c r="D162" t="s">
        <v>1101</v>
      </c>
      <c r="E162" t="s">
        <v>795</v>
      </c>
      <c r="F162">
        <v>0.05</v>
      </c>
      <c r="G162">
        <v>0</v>
      </c>
    </row>
    <row r="163" spans="1:7" ht="17.25">
      <c r="A163" t="s">
        <v>608</v>
      </c>
      <c r="B163">
        <v>1.2</v>
      </c>
      <c r="C163">
        <v>0</v>
      </c>
      <c r="D163" t="s">
        <v>1100</v>
      </c>
      <c r="E163" t="s">
        <v>797</v>
      </c>
      <c r="F163">
        <v>0.38</v>
      </c>
      <c r="G163">
        <v>0</v>
      </c>
    </row>
    <row r="164" spans="1:7" ht="17.25">
      <c r="A164" s="272" t="s">
        <v>1032</v>
      </c>
      <c r="B164" s="272">
        <v>0.07</v>
      </c>
      <c r="C164" s="272">
        <v>0</v>
      </c>
      <c r="D164" t="s">
        <v>1101</v>
      </c>
      <c r="E164" t="s">
        <v>804</v>
      </c>
      <c r="F164">
        <v>0.33</v>
      </c>
      <c r="G164">
        <v>0</v>
      </c>
    </row>
    <row r="165" spans="1:7" ht="17.25">
      <c r="A165" t="s">
        <v>609</v>
      </c>
      <c r="B165">
        <v>0.9</v>
      </c>
      <c r="C165">
        <v>0</v>
      </c>
      <c r="D165" t="s">
        <v>1100</v>
      </c>
      <c r="E165" t="s">
        <v>806</v>
      </c>
      <c r="F165">
        <v>0.33</v>
      </c>
      <c r="G165">
        <v>0</v>
      </c>
    </row>
    <row r="166" spans="1:7" ht="17.25">
      <c r="A166" t="s">
        <v>610</v>
      </c>
      <c r="B166">
        <v>0.7</v>
      </c>
      <c r="C166">
        <v>0</v>
      </c>
      <c r="D166" t="s">
        <v>1100</v>
      </c>
      <c r="E166" t="s">
        <v>809</v>
      </c>
      <c r="F166">
        <v>0.28</v>
      </c>
      <c r="G166">
        <v>0</v>
      </c>
    </row>
    <row r="167" spans="1:7" ht="17.25">
      <c r="A167" s="272" t="s">
        <v>1033</v>
      </c>
      <c r="B167" s="272">
        <v>0.1</v>
      </c>
      <c r="C167" s="272">
        <v>0</v>
      </c>
      <c r="D167" t="s">
        <v>1101</v>
      </c>
      <c r="E167" t="s">
        <v>810</v>
      </c>
      <c r="F167">
        <v>0.28</v>
      </c>
      <c r="G167">
        <v>0</v>
      </c>
    </row>
    <row r="168" spans="1:7" ht="17.25">
      <c r="A168" s="272" t="s">
        <v>1034</v>
      </c>
      <c r="B168" s="272">
        <v>0.03</v>
      </c>
      <c r="C168" s="272">
        <v>0</v>
      </c>
      <c r="D168" t="s">
        <v>1101</v>
      </c>
      <c r="E168" t="s">
        <v>798</v>
      </c>
      <c r="F168">
        <v>0.23</v>
      </c>
      <c r="G168">
        <v>0</v>
      </c>
    </row>
    <row r="169" spans="1:7" ht="17.25">
      <c r="A169" t="s">
        <v>1035</v>
      </c>
      <c r="B169">
        <v>0.1</v>
      </c>
      <c r="C169">
        <v>0</v>
      </c>
      <c r="D169" t="s">
        <v>1101</v>
      </c>
      <c r="E169" t="s">
        <v>799</v>
      </c>
      <c r="F169">
        <v>0.18</v>
      </c>
      <c r="G169">
        <v>0</v>
      </c>
    </row>
    <row r="170" spans="1:7" ht="17.25">
      <c r="A170" t="s">
        <v>1036</v>
      </c>
      <c r="B170">
        <v>0.07</v>
      </c>
      <c r="C170">
        <v>0</v>
      </c>
      <c r="D170" t="s">
        <v>1101</v>
      </c>
      <c r="E170" t="s">
        <v>800</v>
      </c>
      <c r="F170">
        <v>0.18</v>
      </c>
      <c r="G170">
        <v>0</v>
      </c>
    </row>
    <row r="171" spans="1:7" ht="17.25">
      <c r="A171" t="s">
        <v>613</v>
      </c>
      <c r="B171">
        <v>0.49</v>
      </c>
      <c r="C171">
        <v>0</v>
      </c>
      <c r="D171" t="s">
        <v>1100</v>
      </c>
      <c r="E171" t="s">
        <v>801</v>
      </c>
      <c r="F171">
        <v>0.13</v>
      </c>
      <c r="G171">
        <v>0</v>
      </c>
    </row>
    <row r="172" spans="1:7" ht="17.25">
      <c r="A172" t="s">
        <v>1037</v>
      </c>
      <c r="B172">
        <v>0.03</v>
      </c>
      <c r="C172">
        <v>0</v>
      </c>
      <c r="D172" t="s">
        <v>1101</v>
      </c>
      <c r="E172" t="s">
        <v>802</v>
      </c>
      <c r="F172">
        <v>0.13</v>
      </c>
      <c r="G172">
        <v>0</v>
      </c>
    </row>
    <row r="173" spans="1:7" ht="17.25">
      <c r="A173" s="272" t="s">
        <v>1116</v>
      </c>
      <c r="B173" s="272">
        <v>0.125</v>
      </c>
      <c r="C173" s="272">
        <v>0.0075</v>
      </c>
      <c r="D173" s="272" t="s">
        <v>884</v>
      </c>
      <c r="E173" t="s">
        <v>812</v>
      </c>
      <c r="F173" t="s">
        <v>545</v>
      </c>
      <c r="G173">
        <v>0</v>
      </c>
    </row>
    <row r="174" spans="1:7" ht="17.25">
      <c r="A174" s="272" t="s">
        <v>1122</v>
      </c>
      <c r="B174" s="272">
        <v>0.25</v>
      </c>
      <c r="C174" s="272">
        <v>0.015</v>
      </c>
      <c r="D174" s="272" t="s">
        <v>884</v>
      </c>
      <c r="E174" t="s">
        <v>813</v>
      </c>
      <c r="F174" t="s">
        <v>545</v>
      </c>
      <c r="G174">
        <v>0</v>
      </c>
    </row>
    <row r="175" spans="1:7" ht="17.25">
      <c r="A175" s="272" t="s">
        <v>1128</v>
      </c>
      <c r="B175" s="272">
        <v>0.125</v>
      </c>
      <c r="C175" s="272">
        <v>0.0075</v>
      </c>
      <c r="D175" s="272" t="s">
        <v>884</v>
      </c>
      <c r="E175" s="272" t="s">
        <v>1038</v>
      </c>
      <c r="F175" s="272">
        <v>0.08</v>
      </c>
      <c r="G175">
        <v>0</v>
      </c>
    </row>
    <row r="176" spans="1:7" ht="17.25">
      <c r="A176" s="272" t="s">
        <v>1134</v>
      </c>
      <c r="B176" s="272">
        <v>0.25</v>
      </c>
      <c r="C176" s="272">
        <v>0.015</v>
      </c>
      <c r="D176" s="272" t="s">
        <v>884</v>
      </c>
      <c r="E176" t="s">
        <v>814</v>
      </c>
      <c r="F176" t="s">
        <v>545</v>
      </c>
      <c r="G176">
        <v>0</v>
      </c>
    </row>
    <row r="177" spans="1:7" ht="17.25">
      <c r="A177" s="272" t="s">
        <v>1172</v>
      </c>
      <c r="B177" s="272">
        <v>0.125</v>
      </c>
      <c r="C177" s="272">
        <v>0.0075</v>
      </c>
      <c r="D177" s="272" t="s">
        <v>884</v>
      </c>
      <c r="E177" s="272" t="s">
        <v>1039</v>
      </c>
      <c r="F177" s="272">
        <v>0.03</v>
      </c>
      <c r="G177">
        <v>0</v>
      </c>
    </row>
    <row r="178" spans="1:7" ht="17.25">
      <c r="A178" s="272" t="s">
        <v>1178</v>
      </c>
      <c r="B178" s="272">
        <v>0.125</v>
      </c>
      <c r="C178" s="272">
        <v>0.0075</v>
      </c>
      <c r="D178" s="272" t="s">
        <v>884</v>
      </c>
      <c r="E178" t="s">
        <v>815</v>
      </c>
      <c r="F178">
        <v>0.12</v>
      </c>
      <c r="G178">
        <v>0</v>
      </c>
    </row>
    <row r="179" spans="1:7" ht="17.25">
      <c r="A179" s="272" t="s">
        <v>1184</v>
      </c>
      <c r="B179" s="272">
        <v>0.125</v>
      </c>
      <c r="C179" s="272">
        <v>0.0075</v>
      </c>
      <c r="D179" s="272" t="s">
        <v>884</v>
      </c>
      <c r="E179" t="s">
        <v>816</v>
      </c>
      <c r="F179">
        <v>0.12</v>
      </c>
      <c r="G179">
        <v>0</v>
      </c>
    </row>
    <row r="180" spans="1:7" ht="17.25">
      <c r="A180" s="272" t="s">
        <v>1190</v>
      </c>
      <c r="B180" s="272">
        <v>0.125</v>
      </c>
      <c r="C180" s="272">
        <v>0.0075</v>
      </c>
      <c r="D180" s="272" t="s">
        <v>884</v>
      </c>
      <c r="E180" t="s">
        <v>817</v>
      </c>
      <c r="F180">
        <v>0.04</v>
      </c>
      <c r="G180">
        <v>0</v>
      </c>
    </row>
    <row r="181" spans="1:7" ht="17.25">
      <c r="A181" s="272" t="s">
        <v>1216</v>
      </c>
      <c r="B181" s="272">
        <v>0.0625</v>
      </c>
      <c r="C181" s="272">
        <v>0.00375</v>
      </c>
      <c r="D181" s="272" t="s">
        <v>884</v>
      </c>
      <c r="E181" t="s">
        <v>822</v>
      </c>
      <c r="F181">
        <v>0.06</v>
      </c>
      <c r="G181">
        <v>0</v>
      </c>
    </row>
    <row r="182" spans="1:7" ht="17.25">
      <c r="A182" s="272" t="s">
        <v>1222</v>
      </c>
      <c r="B182" s="272">
        <v>0.0625</v>
      </c>
      <c r="C182" s="272">
        <v>0.00375</v>
      </c>
      <c r="D182" s="272" t="s">
        <v>884</v>
      </c>
      <c r="E182" t="s">
        <v>823</v>
      </c>
      <c r="F182">
        <v>0.06</v>
      </c>
      <c r="G182">
        <v>0</v>
      </c>
    </row>
    <row r="183" spans="1:7" ht="17.25">
      <c r="A183" s="272" t="s">
        <v>1228</v>
      </c>
      <c r="B183" s="272">
        <v>0.0625</v>
      </c>
      <c r="C183" s="272">
        <v>0.00375</v>
      </c>
      <c r="D183" s="272" t="s">
        <v>884</v>
      </c>
      <c r="E183" t="s">
        <v>818</v>
      </c>
      <c r="F183">
        <v>0.04</v>
      </c>
      <c r="G183">
        <v>0</v>
      </c>
    </row>
    <row r="184" spans="1:7" ht="17.25">
      <c r="A184" s="272" t="s">
        <v>1234</v>
      </c>
      <c r="B184" s="272">
        <v>0.0625</v>
      </c>
      <c r="C184" s="272">
        <v>0.00375</v>
      </c>
      <c r="D184" s="272" t="s">
        <v>884</v>
      </c>
      <c r="E184" t="s">
        <v>819</v>
      </c>
      <c r="F184">
        <v>0.04</v>
      </c>
      <c r="G184">
        <v>0</v>
      </c>
    </row>
    <row r="185" spans="1:7" ht="17.25">
      <c r="A185" t="s">
        <v>726</v>
      </c>
      <c r="B185">
        <v>0.7</v>
      </c>
      <c r="C185">
        <v>0.09</v>
      </c>
      <c r="D185" t="s">
        <v>1100</v>
      </c>
      <c r="E185" t="s">
        <v>824</v>
      </c>
      <c r="F185">
        <v>0.02</v>
      </c>
      <c r="G185">
        <v>0</v>
      </c>
    </row>
    <row r="186" spans="1:7" ht="17.25">
      <c r="A186" t="s">
        <v>730</v>
      </c>
      <c r="B186">
        <v>0.49</v>
      </c>
      <c r="C186">
        <v>0.06</v>
      </c>
      <c r="D186" t="s">
        <v>1100</v>
      </c>
      <c r="E186" t="s">
        <v>825</v>
      </c>
      <c r="F186">
        <v>0.02</v>
      </c>
      <c r="G186">
        <v>0</v>
      </c>
    </row>
    <row r="187" spans="1:7" ht="17.25">
      <c r="A187" t="s">
        <v>718</v>
      </c>
      <c r="B187">
        <v>2.53</v>
      </c>
      <c r="C187">
        <v>0.25</v>
      </c>
      <c r="D187" t="s">
        <v>1100</v>
      </c>
      <c r="E187" t="s">
        <v>620</v>
      </c>
      <c r="F187">
        <v>0.06</v>
      </c>
      <c r="G187">
        <v>0</v>
      </c>
    </row>
    <row r="188" spans="1:7" ht="17.25">
      <c r="A188" t="s">
        <v>723</v>
      </c>
      <c r="B188">
        <v>1.3</v>
      </c>
      <c r="C188">
        <v>0.25</v>
      </c>
      <c r="D188" t="s">
        <v>1100</v>
      </c>
      <c r="E188" t="s">
        <v>628</v>
      </c>
      <c r="F188">
        <v>0.06</v>
      </c>
      <c r="G188">
        <v>0</v>
      </c>
    </row>
    <row r="189" spans="1:7" ht="17.25">
      <c r="A189" t="s">
        <v>725</v>
      </c>
      <c r="B189">
        <v>0.7</v>
      </c>
      <c r="C189">
        <v>0.09</v>
      </c>
      <c r="D189" t="s">
        <v>1100</v>
      </c>
      <c r="E189" t="s">
        <v>615</v>
      </c>
      <c r="F189">
        <v>0.04</v>
      </c>
      <c r="G189">
        <v>0</v>
      </c>
    </row>
    <row r="190" spans="1:7" ht="17.25">
      <c r="A190" t="s">
        <v>728</v>
      </c>
      <c r="B190">
        <v>0.49</v>
      </c>
      <c r="C190">
        <v>0.06</v>
      </c>
      <c r="D190" t="s">
        <v>1100</v>
      </c>
      <c r="E190" t="s">
        <v>632</v>
      </c>
      <c r="F190">
        <v>0.04</v>
      </c>
      <c r="G190">
        <v>0</v>
      </c>
    </row>
    <row r="191" spans="1:7" ht="17.25">
      <c r="A191" t="s">
        <v>719</v>
      </c>
      <c r="B191">
        <v>2.16</v>
      </c>
      <c r="C191">
        <v>0.25</v>
      </c>
      <c r="D191" t="s">
        <v>1100</v>
      </c>
      <c r="E191" t="s">
        <v>624</v>
      </c>
      <c r="F191">
        <v>0.02</v>
      </c>
      <c r="G191">
        <v>0</v>
      </c>
    </row>
    <row r="192" spans="1:7" ht="17.25">
      <c r="A192" t="s">
        <v>720</v>
      </c>
      <c r="B192">
        <v>2.16</v>
      </c>
      <c r="C192">
        <v>0.25</v>
      </c>
      <c r="D192" t="s">
        <v>1100</v>
      </c>
      <c r="E192" t="s">
        <v>636</v>
      </c>
      <c r="F192">
        <v>0.02</v>
      </c>
      <c r="G192">
        <v>0</v>
      </c>
    </row>
    <row r="193" spans="1:7" ht="17.25">
      <c r="A193" t="s">
        <v>721</v>
      </c>
      <c r="B193">
        <v>1.93</v>
      </c>
      <c r="C193">
        <v>0.25</v>
      </c>
      <c r="D193" t="s">
        <v>1100</v>
      </c>
      <c r="E193" t="s">
        <v>727</v>
      </c>
      <c r="F193">
        <v>0.1</v>
      </c>
      <c r="G193">
        <v>0</v>
      </c>
    </row>
    <row r="194" spans="1:7" ht="17.25">
      <c r="A194" t="s">
        <v>722</v>
      </c>
      <c r="B194">
        <v>1.93</v>
      </c>
      <c r="C194">
        <v>0.25</v>
      </c>
      <c r="D194" t="s">
        <v>1100</v>
      </c>
      <c r="E194" t="s">
        <v>731</v>
      </c>
      <c r="F194">
        <v>0.1</v>
      </c>
      <c r="G194">
        <v>0</v>
      </c>
    </row>
    <row r="195" spans="1:7" ht="17.25">
      <c r="A195" s="272" t="s">
        <v>1140</v>
      </c>
      <c r="B195" s="272">
        <v>0.0375</v>
      </c>
      <c r="C195" s="272">
        <v>0</v>
      </c>
      <c r="D195" s="272" t="s">
        <v>884</v>
      </c>
      <c r="E195" t="s">
        <v>724</v>
      </c>
      <c r="F195">
        <v>0.07</v>
      </c>
      <c r="G195">
        <v>0</v>
      </c>
    </row>
    <row r="196" spans="1:7" ht="17.25">
      <c r="A196" s="272" t="s">
        <v>1145</v>
      </c>
      <c r="B196" s="272">
        <v>0.075</v>
      </c>
      <c r="C196" s="272">
        <v>0</v>
      </c>
      <c r="D196" s="272" t="s">
        <v>884</v>
      </c>
      <c r="E196" t="s">
        <v>733</v>
      </c>
      <c r="F196">
        <v>0.07</v>
      </c>
      <c r="G196">
        <v>0</v>
      </c>
    </row>
    <row r="197" spans="1:7" ht="17.25">
      <c r="A197" s="272" t="s">
        <v>1196</v>
      </c>
      <c r="B197" s="272">
        <v>0.0375</v>
      </c>
      <c r="C197" s="272">
        <v>0</v>
      </c>
      <c r="D197" s="272" t="s">
        <v>884</v>
      </c>
      <c r="E197" t="s">
        <v>729</v>
      </c>
      <c r="F197">
        <v>0.03</v>
      </c>
      <c r="G197">
        <v>0</v>
      </c>
    </row>
    <row r="198" spans="1:7" ht="17.25">
      <c r="A198" s="272" t="s">
        <v>1201</v>
      </c>
      <c r="B198" s="272">
        <v>0.0375</v>
      </c>
      <c r="C198" s="272">
        <v>0</v>
      </c>
      <c r="D198" s="272" t="s">
        <v>884</v>
      </c>
      <c r="E198" t="s">
        <v>735</v>
      </c>
      <c r="F198">
        <v>0.03</v>
      </c>
      <c r="G198">
        <v>0</v>
      </c>
    </row>
    <row r="199" spans="1:7" ht="17.25">
      <c r="A199" s="272" t="s">
        <v>1240</v>
      </c>
      <c r="B199" s="272">
        <v>0.01875</v>
      </c>
      <c r="C199" s="272">
        <v>0</v>
      </c>
      <c r="D199" s="272" t="s">
        <v>884</v>
      </c>
      <c r="E199" s="272" t="s">
        <v>1033</v>
      </c>
      <c r="F199" s="272">
        <v>0.1</v>
      </c>
      <c r="G199" s="272">
        <v>0</v>
      </c>
    </row>
    <row r="200" spans="1:7" ht="17.25">
      <c r="A200" s="272" t="s">
        <v>1245</v>
      </c>
      <c r="B200" s="272">
        <v>0.01875</v>
      </c>
      <c r="C200" s="272">
        <v>0</v>
      </c>
      <c r="D200" s="272" t="s">
        <v>884</v>
      </c>
      <c r="E200" t="s">
        <v>1035</v>
      </c>
      <c r="F200">
        <v>0.1</v>
      </c>
      <c r="G200">
        <v>0</v>
      </c>
    </row>
    <row r="201" spans="1:7" ht="17.25">
      <c r="A201" t="s">
        <v>793</v>
      </c>
      <c r="B201">
        <v>0.165</v>
      </c>
      <c r="C201">
        <v>0</v>
      </c>
      <c r="D201" t="s">
        <v>1101</v>
      </c>
      <c r="E201" s="272" t="s">
        <v>1032</v>
      </c>
      <c r="F201" s="272">
        <v>0.07</v>
      </c>
      <c r="G201" s="272">
        <v>0</v>
      </c>
    </row>
    <row r="202" spans="1:7" ht="17.25">
      <c r="A202" t="s">
        <v>794</v>
      </c>
      <c r="B202">
        <v>0.165</v>
      </c>
      <c r="C202">
        <v>0</v>
      </c>
      <c r="D202" t="s">
        <v>1101</v>
      </c>
      <c r="E202" t="s">
        <v>1036</v>
      </c>
      <c r="F202">
        <v>0.07</v>
      </c>
      <c r="G202">
        <v>0</v>
      </c>
    </row>
    <row r="203" spans="1:7" ht="17.25">
      <c r="A203" t="s">
        <v>795</v>
      </c>
      <c r="B203">
        <v>0.05</v>
      </c>
      <c r="C203">
        <v>0</v>
      </c>
      <c r="D203" t="s">
        <v>1101</v>
      </c>
      <c r="E203" s="272" t="s">
        <v>1034</v>
      </c>
      <c r="F203" s="272">
        <v>0.03</v>
      </c>
      <c r="G203" s="272">
        <v>0</v>
      </c>
    </row>
    <row r="204" spans="1:7" ht="17.25">
      <c r="A204" t="s">
        <v>796</v>
      </c>
      <c r="B204" t="s">
        <v>545</v>
      </c>
      <c r="C204">
        <v>0</v>
      </c>
      <c r="D204" t="s">
        <v>1101</v>
      </c>
      <c r="E204" t="s">
        <v>1037</v>
      </c>
      <c r="F204">
        <v>0.03</v>
      </c>
      <c r="G204">
        <v>0</v>
      </c>
    </row>
    <row r="205" spans="1:7" ht="17.25">
      <c r="A205" t="s">
        <v>797</v>
      </c>
      <c r="B205">
        <v>0.38</v>
      </c>
      <c r="C205">
        <v>0</v>
      </c>
      <c r="D205" t="s">
        <v>1101</v>
      </c>
      <c r="E205" t="s">
        <v>820</v>
      </c>
      <c r="F205">
        <v>0.12</v>
      </c>
      <c r="G205">
        <v>0</v>
      </c>
    </row>
    <row r="206" spans="1:7" ht="17.25">
      <c r="A206" t="s">
        <v>798</v>
      </c>
      <c r="B206">
        <v>0.23</v>
      </c>
      <c r="C206">
        <v>0</v>
      </c>
      <c r="D206" t="s">
        <v>1101</v>
      </c>
      <c r="E206" t="s">
        <v>584</v>
      </c>
      <c r="F206">
        <v>0.18</v>
      </c>
      <c r="G206">
        <v>0</v>
      </c>
    </row>
    <row r="207" spans="1:7" ht="17.25">
      <c r="A207" t="s">
        <v>799</v>
      </c>
      <c r="B207">
        <v>0.18</v>
      </c>
      <c r="C207">
        <v>0</v>
      </c>
      <c r="D207" t="s">
        <v>1101</v>
      </c>
      <c r="E207" t="s">
        <v>694</v>
      </c>
      <c r="F207">
        <v>0.3</v>
      </c>
      <c r="G207">
        <v>0</v>
      </c>
    </row>
    <row r="208" spans="1:7" ht="17.25">
      <c r="A208" t="s">
        <v>800</v>
      </c>
      <c r="B208">
        <v>0.18</v>
      </c>
      <c r="C208">
        <v>0</v>
      </c>
      <c r="D208" t="s">
        <v>1101</v>
      </c>
      <c r="E208" t="s">
        <v>766</v>
      </c>
      <c r="F208">
        <v>0.32</v>
      </c>
      <c r="G208">
        <v>0</v>
      </c>
    </row>
    <row r="209" spans="1:7" ht="17.25">
      <c r="A209" t="s">
        <v>801</v>
      </c>
      <c r="B209">
        <v>0.13</v>
      </c>
      <c r="C209">
        <v>0</v>
      </c>
      <c r="D209" t="s">
        <v>1101</v>
      </c>
      <c r="E209" t="s">
        <v>805</v>
      </c>
      <c r="F209">
        <v>0.26</v>
      </c>
      <c r="G209">
        <v>0</v>
      </c>
    </row>
    <row r="210" spans="1:7" ht="17.25">
      <c r="A210" t="s">
        <v>802</v>
      </c>
      <c r="B210">
        <v>0.13</v>
      </c>
      <c r="C210">
        <v>0</v>
      </c>
      <c r="D210" t="s">
        <v>1101</v>
      </c>
      <c r="E210" t="s">
        <v>954</v>
      </c>
      <c r="F210">
        <v>0.05</v>
      </c>
      <c r="G210">
        <v>0</v>
      </c>
    </row>
    <row r="211" spans="1:7" ht="17.25">
      <c r="A211" t="s">
        <v>803</v>
      </c>
      <c r="B211" t="s">
        <v>545</v>
      </c>
      <c r="C211">
        <v>0</v>
      </c>
      <c r="D211" t="s">
        <v>1101</v>
      </c>
      <c r="E211" t="s">
        <v>1040</v>
      </c>
      <c r="F211">
        <v>0.26</v>
      </c>
      <c r="G211">
        <v>0.004</v>
      </c>
    </row>
    <row r="212" spans="1:7" ht="17.25">
      <c r="A212" t="s">
        <v>804</v>
      </c>
      <c r="B212">
        <v>0.33</v>
      </c>
      <c r="C212">
        <v>0</v>
      </c>
      <c r="D212" t="s">
        <v>1101</v>
      </c>
      <c r="E212" t="s">
        <v>956</v>
      </c>
      <c r="F212">
        <v>0.26</v>
      </c>
      <c r="G212">
        <v>0.004</v>
      </c>
    </row>
    <row r="213" spans="1:7" ht="17.25">
      <c r="A213" t="s">
        <v>805</v>
      </c>
      <c r="B213">
        <v>0.26</v>
      </c>
      <c r="C213">
        <v>0</v>
      </c>
      <c r="D213" t="s">
        <v>1101</v>
      </c>
      <c r="E213" t="s">
        <v>957</v>
      </c>
      <c r="F213">
        <v>0.26</v>
      </c>
      <c r="G213">
        <v>0.003</v>
      </c>
    </row>
    <row r="214" spans="1:7" ht="17.25">
      <c r="A214" t="s">
        <v>806</v>
      </c>
      <c r="B214">
        <v>0.33</v>
      </c>
      <c r="C214">
        <v>0</v>
      </c>
      <c r="D214" t="s">
        <v>1101</v>
      </c>
      <c r="E214" t="s">
        <v>958</v>
      </c>
      <c r="F214">
        <v>0.26</v>
      </c>
      <c r="G214">
        <v>0.003</v>
      </c>
    </row>
    <row r="215" spans="1:7" ht="17.25">
      <c r="A215" t="s">
        <v>807</v>
      </c>
      <c r="B215">
        <v>0.245</v>
      </c>
      <c r="C215">
        <v>0</v>
      </c>
      <c r="D215" t="s">
        <v>1101</v>
      </c>
      <c r="E215" t="s">
        <v>959</v>
      </c>
      <c r="F215">
        <v>0.2</v>
      </c>
      <c r="G215">
        <v>0.004</v>
      </c>
    </row>
    <row r="216" spans="1:7" ht="17.25">
      <c r="A216" t="s">
        <v>808</v>
      </c>
      <c r="B216" t="s">
        <v>545</v>
      </c>
      <c r="C216">
        <v>0</v>
      </c>
      <c r="D216" t="s">
        <v>1101</v>
      </c>
      <c r="E216" t="s">
        <v>960</v>
      </c>
      <c r="F216">
        <v>0.2</v>
      </c>
      <c r="G216">
        <v>0.004</v>
      </c>
    </row>
    <row r="217" spans="1:7" ht="17.25">
      <c r="A217" t="s">
        <v>809</v>
      </c>
      <c r="B217">
        <v>0.28</v>
      </c>
      <c r="C217">
        <v>0</v>
      </c>
      <c r="D217" t="s">
        <v>1101</v>
      </c>
      <c r="E217" t="s">
        <v>961</v>
      </c>
      <c r="F217">
        <v>0.2</v>
      </c>
      <c r="G217">
        <v>0.003</v>
      </c>
    </row>
    <row r="218" spans="1:7" ht="17.25">
      <c r="A218" t="s">
        <v>810</v>
      </c>
      <c r="B218">
        <v>0.28</v>
      </c>
      <c r="C218">
        <v>0</v>
      </c>
      <c r="D218" t="s">
        <v>1101</v>
      </c>
      <c r="E218" t="s">
        <v>962</v>
      </c>
      <c r="F218">
        <v>0.2</v>
      </c>
      <c r="G218">
        <v>0.003</v>
      </c>
    </row>
    <row r="219" spans="1:7" ht="17.25">
      <c r="A219" t="s">
        <v>811</v>
      </c>
      <c r="B219" t="s">
        <v>545</v>
      </c>
      <c r="C219">
        <v>0</v>
      </c>
      <c r="D219" t="s">
        <v>1101</v>
      </c>
      <c r="E219" t="s">
        <v>963</v>
      </c>
      <c r="F219">
        <v>0.13</v>
      </c>
      <c r="G219">
        <v>0.004</v>
      </c>
    </row>
    <row r="220" spans="1:7" ht="17.25">
      <c r="A220" s="272" t="s">
        <v>1106</v>
      </c>
      <c r="B220" s="272">
        <v>0.025</v>
      </c>
      <c r="C220" s="272">
        <v>0</v>
      </c>
      <c r="D220" s="272" t="s">
        <v>884</v>
      </c>
      <c r="E220" t="s">
        <v>964</v>
      </c>
      <c r="F220">
        <v>0.13</v>
      </c>
      <c r="G220">
        <v>0.004</v>
      </c>
    </row>
    <row r="221" spans="1:7" ht="17.25">
      <c r="A221" s="272" t="s">
        <v>1111</v>
      </c>
      <c r="B221" s="272">
        <v>0.05</v>
      </c>
      <c r="C221" s="272">
        <v>0</v>
      </c>
      <c r="D221" s="272" t="s">
        <v>884</v>
      </c>
      <c r="E221" t="s">
        <v>965</v>
      </c>
      <c r="F221">
        <v>0.13</v>
      </c>
      <c r="G221">
        <v>0.003</v>
      </c>
    </row>
    <row r="222" spans="1:7" ht="17.25">
      <c r="A222" s="272" t="s">
        <v>1162</v>
      </c>
      <c r="B222" s="272">
        <v>0.025</v>
      </c>
      <c r="C222" s="272">
        <v>0</v>
      </c>
      <c r="D222" s="272" t="s">
        <v>884</v>
      </c>
      <c r="E222" t="s">
        <v>966</v>
      </c>
      <c r="F222">
        <v>0.13</v>
      </c>
      <c r="G222">
        <v>0.003</v>
      </c>
    </row>
    <row r="223" spans="1:7" ht="17.25">
      <c r="A223" s="272" t="s">
        <v>1167</v>
      </c>
      <c r="B223" s="272">
        <v>0.025</v>
      </c>
      <c r="C223" s="272">
        <v>0</v>
      </c>
      <c r="D223" s="272" t="s">
        <v>884</v>
      </c>
      <c r="E223" t="s">
        <v>967</v>
      </c>
      <c r="F223">
        <v>0.065</v>
      </c>
      <c r="G223">
        <v>0.004</v>
      </c>
    </row>
    <row r="224" spans="1:7" ht="17.25">
      <c r="A224" s="272" t="s">
        <v>1206</v>
      </c>
      <c r="B224" s="272">
        <v>0.0125</v>
      </c>
      <c r="C224" s="272">
        <v>0</v>
      </c>
      <c r="D224" s="272" t="s">
        <v>884</v>
      </c>
      <c r="E224" t="s">
        <v>968</v>
      </c>
      <c r="F224">
        <v>0.065</v>
      </c>
      <c r="G224">
        <v>0.004</v>
      </c>
    </row>
    <row r="225" spans="1:7" ht="17.25">
      <c r="A225" s="272" t="s">
        <v>1211</v>
      </c>
      <c r="B225" s="272">
        <v>0.0125</v>
      </c>
      <c r="C225" s="272">
        <v>0</v>
      </c>
      <c r="D225" s="272" t="s">
        <v>884</v>
      </c>
      <c r="E225" t="s">
        <v>969</v>
      </c>
      <c r="F225">
        <v>0.065</v>
      </c>
      <c r="G225">
        <v>0.003</v>
      </c>
    </row>
    <row r="226" spans="1:7" ht="17.25">
      <c r="A226" t="s">
        <v>647</v>
      </c>
      <c r="B226">
        <v>0.33</v>
      </c>
      <c r="C226">
        <v>0</v>
      </c>
      <c r="D226" t="s">
        <v>1101</v>
      </c>
      <c r="E226" t="s">
        <v>970</v>
      </c>
      <c r="F226">
        <v>0.065</v>
      </c>
      <c r="G226">
        <v>0.003</v>
      </c>
    </row>
    <row r="227" spans="1:7" ht="17.25">
      <c r="A227" t="s">
        <v>651</v>
      </c>
      <c r="B227">
        <v>0.33</v>
      </c>
      <c r="C227">
        <v>0</v>
      </c>
      <c r="D227" t="s">
        <v>1101</v>
      </c>
      <c r="E227" t="s">
        <v>972</v>
      </c>
      <c r="F227">
        <v>0.2</v>
      </c>
      <c r="G227">
        <v>0.004</v>
      </c>
    </row>
    <row r="228" spans="1:7" ht="17.25">
      <c r="A228" t="s">
        <v>655</v>
      </c>
      <c r="B228">
        <v>0.1</v>
      </c>
      <c r="C228">
        <v>0</v>
      </c>
      <c r="D228" t="s">
        <v>1101</v>
      </c>
      <c r="E228" t="s">
        <v>973</v>
      </c>
      <c r="F228">
        <v>0.2</v>
      </c>
      <c r="G228">
        <v>0.004</v>
      </c>
    </row>
    <row r="229" spans="1:7" ht="17.25">
      <c r="A229" t="s">
        <v>653</v>
      </c>
      <c r="B229">
        <v>0.33</v>
      </c>
      <c r="C229">
        <v>0</v>
      </c>
      <c r="D229" t="s">
        <v>1101</v>
      </c>
      <c r="E229" t="s">
        <v>974</v>
      </c>
      <c r="F229">
        <v>0.2</v>
      </c>
      <c r="G229">
        <v>0.003</v>
      </c>
    </row>
    <row r="230" spans="1:7" ht="17.25">
      <c r="A230" t="s">
        <v>657</v>
      </c>
      <c r="B230">
        <v>0.1</v>
      </c>
      <c r="C230">
        <v>0</v>
      </c>
      <c r="D230" t="s">
        <v>1101</v>
      </c>
      <c r="E230" t="s">
        <v>975</v>
      </c>
      <c r="F230">
        <v>0.2</v>
      </c>
      <c r="G230">
        <v>0.003</v>
      </c>
    </row>
    <row r="231" spans="1:7" ht="17.25">
      <c r="A231" t="s">
        <v>633</v>
      </c>
      <c r="B231">
        <v>0.83</v>
      </c>
      <c r="C231">
        <v>0</v>
      </c>
      <c r="D231" t="s">
        <v>1100</v>
      </c>
      <c r="E231" t="s">
        <v>976</v>
      </c>
      <c r="F231">
        <v>0.13</v>
      </c>
      <c r="G231">
        <v>0.004</v>
      </c>
    </row>
    <row r="232" spans="1:7" ht="17.25">
      <c r="A232" t="s">
        <v>954</v>
      </c>
      <c r="B232">
        <v>0.05</v>
      </c>
      <c r="C232">
        <v>0</v>
      </c>
      <c r="D232" t="s">
        <v>1101</v>
      </c>
      <c r="E232" t="s">
        <v>977</v>
      </c>
      <c r="F232">
        <v>0.13</v>
      </c>
      <c r="G232">
        <v>0.004</v>
      </c>
    </row>
    <row r="233" spans="1:7" ht="17.25">
      <c r="A233" t="s">
        <v>637</v>
      </c>
      <c r="B233">
        <v>0.57</v>
      </c>
      <c r="C233">
        <v>0</v>
      </c>
      <c r="D233" t="s">
        <v>1100</v>
      </c>
      <c r="E233" t="s">
        <v>971</v>
      </c>
      <c r="F233">
        <v>0.13</v>
      </c>
      <c r="G233">
        <v>0.003</v>
      </c>
    </row>
    <row r="234" spans="1:7" ht="17.25">
      <c r="A234" t="s">
        <v>641</v>
      </c>
      <c r="B234">
        <v>0.49</v>
      </c>
      <c r="C234">
        <v>0</v>
      </c>
      <c r="D234" t="s">
        <v>1100</v>
      </c>
      <c r="E234" t="s">
        <v>978</v>
      </c>
      <c r="F234">
        <v>0.13</v>
      </c>
      <c r="G234">
        <v>0.003</v>
      </c>
    </row>
    <row r="235" spans="1:7" ht="17.25">
      <c r="A235" s="272" t="s">
        <v>1038</v>
      </c>
      <c r="B235" s="272">
        <v>0.08</v>
      </c>
      <c r="C235">
        <v>0</v>
      </c>
      <c r="D235" t="s">
        <v>1101</v>
      </c>
      <c r="E235" t="s">
        <v>979</v>
      </c>
      <c r="F235">
        <v>0.065</v>
      </c>
      <c r="G235">
        <v>0.004</v>
      </c>
    </row>
    <row r="236" spans="1:7" ht="17.25">
      <c r="A236" s="272" t="s">
        <v>1039</v>
      </c>
      <c r="B236" s="272">
        <v>0.03</v>
      </c>
      <c r="C236">
        <v>0</v>
      </c>
      <c r="D236" t="s">
        <v>1101</v>
      </c>
      <c r="E236" t="s">
        <v>980</v>
      </c>
      <c r="F236">
        <v>0.065</v>
      </c>
      <c r="G236">
        <v>0.004</v>
      </c>
    </row>
    <row r="237" spans="1:7" ht="17.25">
      <c r="A237" t="s">
        <v>643</v>
      </c>
      <c r="B237">
        <v>0.4</v>
      </c>
      <c r="C237">
        <v>0</v>
      </c>
      <c r="D237" t="s">
        <v>1100</v>
      </c>
      <c r="E237" t="s">
        <v>981</v>
      </c>
      <c r="F237">
        <v>0.065</v>
      </c>
      <c r="G237">
        <v>0.003</v>
      </c>
    </row>
    <row r="238" spans="1:7" ht="17.25">
      <c r="A238" s="272" t="s">
        <v>1117</v>
      </c>
      <c r="B238" s="272">
        <v>0.075</v>
      </c>
      <c r="C238" s="272">
        <v>0.0015</v>
      </c>
      <c r="D238" s="272" t="s">
        <v>884</v>
      </c>
      <c r="E238" t="s">
        <v>982</v>
      </c>
      <c r="F238">
        <v>0.065</v>
      </c>
      <c r="G238">
        <v>0.003</v>
      </c>
    </row>
    <row r="239" spans="1:7" ht="17.25">
      <c r="A239" s="272" t="s">
        <v>1123</v>
      </c>
      <c r="B239" s="272">
        <v>0.15</v>
      </c>
      <c r="C239" s="272">
        <v>0.003</v>
      </c>
      <c r="D239" s="272" t="s">
        <v>884</v>
      </c>
      <c r="E239" t="s">
        <v>232</v>
      </c>
      <c r="F239">
        <v>0</v>
      </c>
      <c r="G239">
        <v>0</v>
      </c>
    </row>
    <row r="240" spans="1:8" ht="17.25">
      <c r="A240" s="272" t="s">
        <v>1129</v>
      </c>
      <c r="B240" s="272">
        <v>0.075</v>
      </c>
      <c r="C240" s="272">
        <v>0.0015</v>
      </c>
      <c r="D240" s="272" t="s">
        <v>884</v>
      </c>
      <c r="E240" s="272" t="s">
        <v>1102</v>
      </c>
      <c r="F240" s="272">
        <v>0.025</v>
      </c>
      <c r="G240" s="272">
        <v>0</v>
      </c>
      <c r="H240" s="272"/>
    </row>
    <row r="241" spans="1:8" ht="17.25">
      <c r="A241" s="272" t="s">
        <v>1135</v>
      </c>
      <c r="B241" s="272">
        <v>0.15</v>
      </c>
      <c r="C241" s="272">
        <v>0.003</v>
      </c>
      <c r="D241" s="272" t="s">
        <v>884</v>
      </c>
      <c r="E241" s="272" t="s">
        <v>1103</v>
      </c>
      <c r="F241" s="272">
        <v>0.025</v>
      </c>
      <c r="G241" s="272">
        <v>0</v>
      </c>
      <c r="H241" s="272"/>
    </row>
    <row r="242" spans="1:8" ht="17.25">
      <c r="A242" s="272" t="s">
        <v>1146</v>
      </c>
      <c r="B242" s="272">
        <v>0.0675</v>
      </c>
      <c r="C242" s="272">
        <v>0.00135</v>
      </c>
      <c r="D242" s="272" t="s">
        <v>884</v>
      </c>
      <c r="E242" s="272" t="s">
        <v>1104</v>
      </c>
      <c r="F242" s="272">
        <v>0.035</v>
      </c>
      <c r="G242" s="272">
        <v>0</v>
      </c>
      <c r="H242" s="272"/>
    </row>
    <row r="243" spans="1:8" ht="17.25">
      <c r="A243" s="272" t="s">
        <v>1147</v>
      </c>
      <c r="B243" s="272">
        <v>0.135</v>
      </c>
      <c r="C243" s="272">
        <v>0.0027</v>
      </c>
      <c r="D243" s="272" t="s">
        <v>884</v>
      </c>
      <c r="E243" s="272" t="s">
        <v>1105</v>
      </c>
      <c r="F243" s="272">
        <v>0.035</v>
      </c>
      <c r="G243" s="272">
        <v>0</v>
      </c>
      <c r="H243" s="272"/>
    </row>
    <row r="244" spans="1:8" ht="17.25">
      <c r="A244" s="272" t="s">
        <v>1148</v>
      </c>
      <c r="B244" s="272">
        <v>0.0675</v>
      </c>
      <c r="C244" s="272">
        <v>0.00135</v>
      </c>
      <c r="D244" s="272" t="s">
        <v>884</v>
      </c>
      <c r="E244" s="272" t="s">
        <v>1106</v>
      </c>
      <c r="F244" s="272">
        <v>0.025</v>
      </c>
      <c r="G244" s="272">
        <v>0</v>
      </c>
      <c r="H244" s="272"/>
    </row>
    <row r="245" spans="1:8" ht="17.25">
      <c r="A245" s="272" t="s">
        <v>1149</v>
      </c>
      <c r="B245" s="272">
        <v>0.135</v>
      </c>
      <c r="C245" s="272">
        <v>0.0027</v>
      </c>
      <c r="D245" s="272" t="s">
        <v>884</v>
      </c>
      <c r="E245" s="272" t="s">
        <v>1107</v>
      </c>
      <c r="F245" s="272">
        <v>0.05</v>
      </c>
      <c r="G245" s="272">
        <v>0</v>
      </c>
      <c r="H245" s="272"/>
    </row>
    <row r="246" spans="1:8" ht="17.25">
      <c r="A246" s="272" t="s">
        <v>1173</v>
      </c>
      <c r="B246" s="272">
        <v>0.075</v>
      </c>
      <c r="C246" s="272">
        <v>0.0015</v>
      </c>
      <c r="D246" s="272" t="s">
        <v>884</v>
      </c>
      <c r="E246" s="272" t="s">
        <v>1108</v>
      </c>
      <c r="F246" s="272">
        <v>0.05</v>
      </c>
      <c r="G246" s="272">
        <v>0</v>
      </c>
      <c r="H246" s="272"/>
    </row>
    <row r="247" spans="1:8" ht="17.25">
      <c r="A247" s="272" t="s">
        <v>1179</v>
      </c>
      <c r="B247" s="272">
        <v>0.075</v>
      </c>
      <c r="C247" s="272">
        <v>0.0015</v>
      </c>
      <c r="D247" s="272" t="s">
        <v>884</v>
      </c>
      <c r="E247" s="272" t="s">
        <v>1109</v>
      </c>
      <c r="F247" s="272">
        <v>0.07</v>
      </c>
      <c r="G247" s="272">
        <v>0</v>
      </c>
      <c r="H247" s="272"/>
    </row>
    <row r="248" spans="1:8" ht="17.25">
      <c r="A248" s="272" t="s">
        <v>1185</v>
      </c>
      <c r="B248" s="272">
        <v>0.075</v>
      </c>
      <c r="C248" s="272">
        <v>0.0015</v>
      </c>
      <c r="D248" s="272" t="s">
        <v>884</v>
      </c>
      <c r="E248" s="272" t="s">
        <v>1110</v>
      </c>
      <c r="F248" s="272">
        <v>0.07</v>
      </c>
      <c r="G248" s="272">
        <v>0</v>
      </c>
      <c r="H248" s="272"/>
    </row>
    <row r="249" spans="1:8" ht="17.25">
      <c r="A249" s="272" t="s">
        <v>1191</v>
      </c>
      <c r="B249" s="272">
        <v>0.075</v>
      </c>
      <c r="C249" s="272">
        <v>0.0015</v>
      </c>
      <c r="D249" s="272" t="s">
        <v>884</v>
      </c>
      <c r="E249" s="272" t="s">
        <v>1111</v>
      </c>
      <c r="F249" s="272">
        <v>0.05</v>
      </c>
      <c r="G249" s="272">
        <v>0</v>
      </c>
      <c r="H249" s="272"/>
    </row>
    <row r="250" spans="1:8" ht="17.25">
      <c r="A250" s="272" t="s">
        <v>1217</v>
      </c>
      <c r="B250" s="272">
        <v>0.0375</v>
      </c>
      <c r="C250" s="272">
        <v>0.00075</v>
      </c>
      <c r="D250" s="272" t="s">
        <v>884</v>
      </c>
      <c r="E250" s="272" t="s">
        <v>1112</v>
      </c>
      <c r="F250" s="272">
        <v>0.07</v>
      </c>
      <c r="G250" s="272">
        <v>0.065</v>
      </c>
      <c r="H250" s="272"/>
    </row>
    <row r="251" spans="1:8" ht="17.25">
      <c r="A251" s="272" t="s">
        <v>1223</v>
      </c>
      <c r="B251" s="272">
        <v>0.0375</v>
      </c>
      <c r="C251" s="272">
        <v>0.00075</v>
      </c>
      <c r="D251" s="272" t="s">
        <v>884</v>
      </c>
      <c r="E251" s="272" t="s">
        <v>1113</v>
      </c>
      <c r="F251" s="272">
        <v>0.07</v>
      </c>
      <c r="G251" s="272">
        <v>0.065</v>
      </c>
      <c r="H251" s="272"/>
    </row>
    <row r="252" spans="1:8" ht="17.25">
      <c r="A252" s="272" t="s">
        <v>1229</v>
      </c>
      <c r="B252" s="272">
        <v>0.0375</v>
      </c>
      <c r="C252" s="272">
        <v>0.00075</v>
      </c>
      <c r="D252" s="272" t="s">
        <v>884</v>
      </c>
      <c r="E252" s="272" t="s">
        <v>1114</v>
      </c>
      <c r="F252" s="272">
        <v>0.07</v>
      </c>
      <c r="G252" s="272">
        <v>0.0065</v>
      </c>
      <c r="H252" s="272"/>
    </row>
    <row r="253" spans="1:8" ht="17.25">
      <c r="A253" s="272" t="s">
        <v>1235</v>
      </c>
      <c r="B253" s="272">
        <v>0.0375</v>
      </c>
      <c r="C253" s="272">
        <v>0.00075</v>
      </c>
      <c r="D253" s="272" t="s">
        <v>884</v>
      </c>
      <c r="E253" s="272" t="s">
        <v>1115</v>
      </c>
      <c r="F253" s="272">
        <v>0.125</v>
      </c>
      <c r="G253" s="272">
        <v>0.0075</v>
      </c>
      <c r="H253" s="272"/>
    </row>
    <row r="254" spans="1:8" ht="17.25">
      <c r="A254" t="s">
        <v>741</v>
      </c>
      <c r="B254">
        <v>0.35</v>
      </c>
      <c r="C254">
        <v>0.023</v>
      </c>
      <c r="D254" t="s">
        <v>1101</v>
      </c>
      <c r="E254" s="272" t="s">
        <v>1116</v>
      </c>
      <c r="F254" s="272">
        <v>0.125</v>
      </c>
      <c r="G254" s="272">
        <v>0.0075</v>
      </c>
      <c r="H254" s="272"/>
    </row>
    <row r="255" spans="1:8" ht="17.25">
      <c r="A255" t="s">
        <v>743</v>
      </c>
      <c r="B255">
        <v>0.35</v>
      </c>
      <c r="C255">
        <v>0.023</v>
      </c>
      <c r="D255" t="s">
        <v>1101</v>
      </c>
      <c r="E255" s="272" t="s">
        <v>1117</v>
      </c>
      <c r="F255" s="272">
        <v>0.075</v>
      </c>
      <c r="G255" s="272">
        <v>0.0015</v>
      </c>
      <c r="H255" s="272"/>
    </row>
    <row r="256" spans="1:8" ht="17.25">
      <c r="A256" t="s">
        <v>745</v>
      </c>
      <c r="B256">
        <v>0.26</v>
      </c>
      <c r="C256">
        <v>0.017</v>
      </c>
      <c r="D256" t="s">
        <v>1101</v>
      </c>
      <c r="E256" s="272" t="s">
        <v>1118</v>
      </c>
      <c r="F256" s="272">
        <v>0.14</v>
      </c>
      <c r="G256" s="272">
        <v>0.013</v>
      </c>
      <c r="H256" s="272"/>
    </row>
    <row r="257" spans="1:8" ht="17.25">
      <c r="A257" t="s">
        <v>747</v>
      </c>
      <c r="B257">
        <v>0.26</v>
      </c>
      <c r="C257">
        <v>0.017</v>
      </c>
      <c r="D257" t="s">
        <v>1101</v>
      </c>
      <c r="E257" s="272" t="s">
        <v>1119</v>
      </c>
      <c r="F257" s="272">
        <v>0.14</v>
      </c>
      <c r="G257" s="272">
        <v>0.013</v>
      </c>
      <c r="H257" s="272"/>
    </row>
    <row r="258" spans="1:8" ht="17.25">
      <c r="A258" t="s">
        <v>732</v>
      </c>
      <c r="B258">
        <v>0.75</v>
      </c>
      <c r="C258">
        <v>0.065</v>
      </c>
      <c r="D258" t="s">
        <v>1100</v>
      </c>
      <c r="E258" s="272" t="s">
        <v>1120</v>
      </c>
      <c r="F258" s="272">
        <v>0.14</v>
      </c>
      <c r="G258" s="272">
        <v>0.013</v>
      </c>
      <c r="H258" s="272"/>
    </row>
    <row r="259" spans="1:8" ht="17.25">
      <c r="A259" t="s">
        <v>739</v>
      </c>
      <c r="B259">
        <v>0.46</v>
      </c>
      <c r="C259">
        <v>0.065</v>
      </c>
      <c r="D259" t="s">
        <v>1100</v>
      </c>
      <c r="E259" s="272" t="s">
        <v>1121</v>
      </c>
      <c r="F259" s="272">
        <v>0.25</v>
      </c>
      <c r="G259" s="272">
        <v>0.015</v>
      </c>
      <c r="H259" s="272"/>
    </row>
    <row r="260" spans="1:8" ht="17.25">
      <c r="A260" t="s">
        <v>740</v>
      </c>
      <c r="B260">
        <v>0.35</v>
      </c>
      <c r="C260">
        <v>0.023</v>
      </c>
      <c r="D260" t="s">
        <v>1101</v>
      </c>
      <c r="E260" s="272" t="s">
        <v>1122</v>
      </c>
      <c r="F260" s="272">
        <v>0.25</v>
      </c>
      <c r="G260" s="272">
        <v>0.015</v>
      </c>
      <c r="H260" s="272"/>
    </row>
    <row r="261" spans="1:8" ht="17.25">
      <c r="A261" t="s">
        <v>742</v>
      </c>
      <c r="B261">
        <v>0.35</v>
      </c>
      <c r="C261">
        <v>0.023</v>
      </c>
      <c r="D261" t="s">
        <v>1101</v>
      </c>
      <c r="E261" s="272" t="s">
        <v>1123</v>
      </c>
      <c r="F261" s="272">
        <v>0.15</v>
      </c>
      <c r="G261" s="272">
        <v>0.003</v>
      </c>
      <c r="H261" s="272"/>
    </row>
    <row r="262" spans="1:8" ht="17.25">
      <c r="A262" t="s">
        <v>744</v>
      </c>
      <c r="B262">
        <v>0.26</v>
      </c>
      <c r="C262">
        <v>0.017</v>
      </c>
      <c r="D262" t="s">
        <v>1101</v>
      </c>
      <c r="E262" s="272" t="s">
        <v>1124</v>
      </c>
      <c r="F262" s="272">
        <v>0.07</v>
      </c>
      <c r="G262" s="272">
        <v>0.065</v>
      </c>
      <c r="H262" s="272"/>
    </row>
    <row r="263" spans="1:8" ht="17.25">
      <c r="A263" t="s">
        <v>746</v>
      </c>
      <c r="B263">
        <v>0.26</v>
      </c>
      <c r="C263">
        <v>0.017</v>
      </c>
      <c r="D263" t="s">
        <v>1101</v>
      </c>
      <c r="E263" s="272" t="s">
        <v>1125</v>
      </c>
      <c r="F263" s="272">
        <v>0.07</v>
      </c>
      <c r="G263" s="272">
        <v>0.065</v>
      </c>
      <c r="H263" s="272"/>
    </row>
    <row r="264" spans="1:8" ht="17.25">
      <c r="A264" t="s">
        <v>734</v>
      </c>
      <c r="B264">
        <v>0.65</v>
      </c>
      <c r="C264">
        <v>0.065</v>
      </c>
      <c r="D264" t="s">
        <v>1100</v>
      </c>
      <c r="E264" s="272" t="s">
        <v>1126</v>
      </c>
      <c r="F264" s="272">
        <v>0.07</v>
      </c>
      <c r="G264" s="272">
        <v>0.0065</v>
      </c>
      <c r="H264" s="272"/>
    </row>
    <row r="265" spans="1:8" ht="17.25">
      <c r="A265" s="272" t="s">
        <v>1150</v>
      </c>
      <c r="B265" s="272">
        <v>0.0675</v>
      </c>
      <c r="C265" s="272">
        <v>0.0015</v>
      </c>
      <c r="D265" s="272" t="s">
        <v>884</v>
      </c>
      <c r="E265" s="272" t="s">
        <v>1127</v>
      </c>
      <c r="F265" s="272">
        <v>0.125</v>
      </c>
      <c r="G265" s="272">
        <v>0.0075</v>
      </c>
      <c r="H265" s="272"/>
    </row>
    <row r="266" spans="1:8" ht="17.25">
      <c r="A266" s="272" t="s">
        <v>1151</v>
      </c>
      <c r="B266" s="272">
        <v>0.135</v>
      </c>
      <c r="C266" s="272">
        <v>0.003</v>
      </c>
      <c r="D266" s="272" t="s">
        <v>884</v>
      </c>
      <c r="E266" s="272" t="s">
        <v>1128</v>
      </c>
      <c r="F266" s="272">
        <v>0.125</v>
      </c>
      <c r="G266" s="272">
        <v>0.0075</v>
      </c>
      <c r="H266" s="272"/>
    </row>
    <row r="267" spans="1:8" ht="17.25">
      <c r="A267" s="272" t="s">
        <v>1152</v>
      </c>
      <c r="B267" s="272">
        <v>0.0675</v>
      </c>
      <c r="C267" s="272">
        <v>0.0015</v>
      </c>
      <c r="D267" s="272" t="s">
        <v>884</v>
      </c>
      <c r="E267" s="272" t="s">
        <v>1129</v>
      </c>
      <c r="F267" s="272">
        <v>0.075</v>
      </c>
      <c r="G267" s="272">
        <v>0.0015</v>
      </c>
      <c r="H267" s="272"/>
    </row>
    <row r="268" spans="1:8" ht="17.25">
      <c r="A268" s="272" t="s">
        <v>1153</v>
      </c>
      <c r="B268" s="272">
        <v>0.135</v>
      </c>
      <c r="C268" s="272">
        <v>0.003</v>
      </c>
      <c r="D268" s="272" t="s">
        <v>884</v>
      </c>
      <c r="E268" s="272" t="s">
        <v>1130</v>
      </c>
      <c r="F268" s="272">
        <v>0.14</v>
      </c>
      <c r="G268" s="272">
        <v>0.013</v>
      </c>
      <c r="H268" s="272"/>
    </row>
    <row r="269" spans="1:8" ht="17.25">
      <c r="A269" t="s">
        <v>736</v>
      </c>
      <c r="B269">
        <v>0.65</v>
      </c>
      <c r="C269">
        <v>0.065</v>
      </c>
      <c r="D269" t="s">
        <v>1100</v>
      </c>
      <c r="E269" s="272" t="s">
        <v>1131</v>
      </c>
      <c r="F269" s="272">
        <v>0.14</v>
      </c>
      <c r="G269" s="272">
        <v>0.013</v>
      </c>
      <c r="H269" s="272"/>
    </row>
    <row r="270" spans="1:8" ht="17.25">
      <c r="A270" t="s">
        <v>1040</v>
      </c>
      <c r="B270">
        <v>0.26</v>
      </c>
      <c r="C270">
        <v>0.004</v>
      </c>
      <c r="D270" t="s">
        <v>1101</v>
      </c>
      <c r="E270" s="272" t="s">
        <v>1132</v>
      </c>
      <c r="F270" s="272">
        <v>0.14</v>
      </c>
      <c r="G270" s="272">
        <v>0.013</v>
      </c>
      <c r="H270" s="272"/>
    </row>
    <row r="271" spans="1:8" ht="17.25">
      <c r="A271" t="s">
        <v>957</v>
      </c>
      <c r="B271">
        <v>0.26</v>
      </c>
      <c r="C271">
        <v>0.003</v>
      </c>
      <c r="D271" t="s">
        <v>1101</v>
      </c>
      <c r="E271" s="272" t="s">
        <v>1133</v>
      </c>
      <c r="F271" s="272">
        <v>0.25</v>
      </c>
      <c r="G271" s="272">
        <v>0.015</v>
      </c>
      <c r="H271" s="272"/>
    </row>
    <row r="272" spans="1:8" ht="17.25">
      <c r="A272" t="s">
        <v>959</v>
      </c>
      <c r="B272">
        <v>0.2</v>
      </c>
      <c r="C272">
        <v>0.004</v>
      </c>
      <c r="D272" t="s">
        <v>1101</v>
      </c>
      <c r="E272" s="272" t="s">
        <v>1134</v>
      </c>
      <c r="F272" s="272">
        <v>0.25</v>
      </c>
      <c r="G272" s="272">
        <v>0.015</v>
      </c>
      <c r="H272" s="272"/>
    </row>
    <row r="273" spans="1:8" ht="17.25">
      <c r="A273" s="272" t="s">
        <v>1154</v>
      </c>
      <c r="B273" s="272">
        <v>0.075</v>
      </c>
      <c r="C273" s="272">
        <v>0.00135</v>
      </c>
      <c r="D273" s="272" t="s">
        <v>884</v>
      </c>
      <c r="E273" s="272" t="s">
        <v>1135</v>
      </c>
      <c r="F273" s="272">
        <v>0.15</v>
      </c>
      <c r="G273" s="272">
        <v>0.003</v>
      </c>
      <c r="H273" s="272"/>
    </row>
    <row r="274" spans="1:8" ht="17.25">
      <c r="A274" t="s">
        <v>961</v>
      </c>
      <c r="B274">
        <v>0.2</v>
      </c>
      <c r="C274">
        <v>0.003</v>
      </c>
      <c r="D274" t="s">
        <v>1101</v>
      </c>
      <c r="E274" s="272" t="s">
        <v>1136</v>
      </c>
      <c r="F274" s="272">
        <v>0.0125</v>
      </c>
      <c r="G274" s="272">
        <v>0</v>
      </c>
      <c r="H274" s="272"/>
    </row>
    <row r="275" spans="1:8" ht="17.25">
      <c r="A275" s="272" t="s">
        <v>1155</v>
      </c>
      <c r="B275" s="272">
        <v>0.15</v>
      </c>
      <c r="C275" s="272">
        <v>0.0027</v>
      </c>
      <c r="D275" s="272" t="s">
        <v>884</v>
      </c>
      <c r="E275" s="272" t="s">
        <v>1137</v>
      </c>
      <c r="F275" s="272">
        <v>0.0125</v>
      </c>
      <c r="G275" s="272">
        <v>0</v>
      </c>
      <c r="H275" s="272"/>
    </row>
    <row r="276" spans="1:8" ht="17.25">
      <c r="A276" t="s">
        <v>963</v>
      </c>
      <c r="B276">
        <v>0.13</v>
      </c>
      <c r="C276">
        <v>0.004</v>
      </c>
      <c r="D276" t="s">
        <v>1101</v>
      </c>
      <c r="E276" s="272" t="s">
        <v>1138</v>
      </c>
      <c r="F276" s="272">
        <v>0.0175</v>
      </c>
      <c r="G276" s="272">
        <v>0</v>
      </c>
      <c r="H276" s="272"/>
    </row>
    <row r="277" spans="1:8" ht="17.25">
      <c r="A277" t="s">
        <v>965</v>
      </c>
      <c r="B277">
        <v>0.13</v>
      </c>
      <c r="C277">
        <v>0.003</v>
      </c>
      <c r="D277" t="s">
        <v>1101</v>
      </c>
      <c r="E277" s="272" t="s">
        <v>1139</v>
      </c>
      <c r="F277" s="272">
        <v>0.0175</v>
      </c>
      <c r="G277" s="272">
        <v>0</v>
      </c>
      <c r="H277" s="272"/>
    </row>
    <row r="278" spans="1:8" ht="17.25">
      <c r="A278" t="s">
        <v>967</v>
      </c>
      <c r="B278">
        <v>0.065</v>
      </c>
      <c r="C278">
        <v>0.004</v>
      </c>
      <c r="D278" t="s">
        <v>1101</v>
      </c>
      <c r="E278" s="272" t="s">
        <v>1140</v>
      </c>
      <c r="F278" s="272">
        <v>0.0375</v>
      </c>
      <c r="G278" s="272">
        <v>0</v>
      </c>
      <c r="H278" s="272"/>
    </row>
    <row r="279" spans="1:8" ht="17.25">
      <c r="A279" t="s">
        <v>969</v>
      </c>
      <c r="B279">
        <v>0.065</v>
      </c>
      <c r="C279">
        <v>0.003</v>
      </c>
      <c r="D279" t="s">
        <v>1101</v>
      </c>
      <c r="E279" s="272" t="s">
        <v>1141</v>
      </c>
      <c r="F279" s="272">
        <v>0.025</v>
      </c>
      <c r="G279" s="272">
        <v>0</v>
      </c>
      <c r="H279" s="272"/>
    </row>
    <row r="280" spans="1:8" ht="17.25">
      <c r="A280" t="s">
        <v>956</v>
      </c>
      <c r="B280">
        <v>0.26</v>
      </c>
      <c r="C280">
        <v>0.004</v>
      </c>
      <c r="D280" t="s">
        <v>1101</v>
      </c>
      <c r="E280" s="272" t="s">
        <v>1142</v>
      </c>
      <c r="F280" s="272">
        <v>0.025</v>
      </c>
      <c r="G280" s="272">
        <v>0</v>
      </c>
      <c r="H280" s="272"/>
    </row>
    <row r="281" spans="1:8" ht="17.25">
      <c r="A281" s="272" t="s">
        <v>1156</v>
      </c>
      <c r="B281" s="272">
        <v>0.075</v>
      </c>
      <c r="C281" s="272">
        <v>0.00135</v>
      </c>
      <c r="D281" s="272" t="s">
        <v>884</v>
      </c>
      <c r="E281" s="272" t="s">
        <v>1143</v>
      </c>
      <c r="F281" s="272">
        <v>0.035</v>
      </c>
      <c r="G281" s="272">
        <v>0</v>
      </c>
      <c r="H281" s="272"/>
    </row>
    <row r="282" spans="1:8" ht="17.25">
      <c r="A282" t="s">
        <v>958</v>
      </c>
      <c r="B282">
        <v>0.26</v>
      </c>
      <c r="C282">
        <v>0.003</v>
      </c>
      <c r="D282" t="s">
        <v>1101</v>
      </c>
      <c r="E282" s="272" t="s">
        <v>1144</v>
      </c>
      <c r="F282" s="272">
        <v>0.035</v>
      </c>
      <c r="G282" s="272">
        <v>0</v>
      </c>
      <c r="H282" s="272"/>
    </row>
    <row r="283" spans="1:8" ht="17.25">
      <c r="A283" s="272" t="s">
        <v>1157</v>
      </c>
      <c r="B283" s="272">
        <v>0.15</v>
      </c>
      <c r="C283" s="272">
        <v>0.0027</v>
      </c>
      <c r="D283" s="272" t="s">
        <v>884</v>
      </c>
      <c r="E283" s="272" t="s">
        <v>1145</v>
      </c>
      <c r="F283" s="272">
        <v>0.075</v>
      </c>
      <c r="G283" s="272">
        <v>0</v>
      </c>
      <c r="H283" s="272"/>
    </row>
    <row r="284" spans="1:8" ht="17.25">
      <c r="A284" t="s">
        <v>960</v>
      </c>
      <c r="B284">
        <v>0.2</v>
      </c>
      <c r="C284">
        <v>0.004</v>
      </c>
      <c r="D284" t="s">
        <v>1101</v>
      </c>
      <c r="E284" s="272" t="s">
        <v>1146</v>
      </c>
      <c r="F284" s="272">
        <v>0.0675</v>
      </c>
      <c r="G284" s="272">
        <v>0.00135</v>
      </c>
      <c r="H284" s="272"/>
    </row>
    <row r="285" spans="1:8" ht="17.25">
      <c r="A285" t="s">
        <v>962</v>
      </c>
      <c r="B285">
        <v>0.2</v>
      </c>
      <c r="C285">
        <v>0.003</v>
      </c>
      <c r="D285" t="s">
        <v>1101</v>
      </c>
      <c r="E285" s="272" t="s">
        <v>1147</v>
      </c>
      <c r="F285" s="272">
        <v>0.135</v>
      </c>
      <c r="G285" s="272">
        <v>0.0027</v>
      </c>
      <c r="H285" s="272"/>
    </row>
    <row r="286" spans="1:8" ht="17.25">
      <c r="A286" t="s">
        <v>964</v>
      </c>
      <c r="B286">
        <v>0.13</v>
      </c>
      <c r="C286">
        <v>0.004</v>
      </c>
      <c r="D286" t="s">
        <v>1101</v>
      </c>
      <c r="E286" s="272" t="s">
        <v>1148</v>
      </c>
      <c r="F286" s="272">
        <v>0.0675</v>
      </c>
      <c r="G286" s="272">
        <v>0.00135</v>
      </c>
      <c r="H286" s="272"/>
    </row>
    <row r="287" spans="1:8" ht="17.25">
      <c r="A287" t="s">
        <v>966</v>
      </c>
      <c r="B287">
        <v>0.13</v>
      </c>
      <c r="C287">
        <v>0.003</v>
      </c>
      <c r="D287" t="s">
        <v>1101</v>
      </c>
      <c r="E287" s="272" t="s">
        <v>1149</v>
      </c>
      <c r="F287" s="272">
        <v>0.135</v>
      </c>
      <c r="G287" s="272">
        <v>0.0027</v>
      </c>
      <c r="H287" s="272"/>
    </row>
    <row r="288" spans="1:8" ht="17.25">
      <c r="A288" t="s">
        <v>968</v>
      </c>
      <c r="B288">
        <v>0.065</v>
      </c>
      <c r="C288">
        <v>0.004</v>
      </c>
      <c r="D288" t="s">
        <v>1101</v>
      </c>
      <c r="E288" s="272" t="s">
        <v>1150</v>
      </c>
      <c r="F288" s="272">
        <v>0.0675</v>
      </c>
      <c r="G288" s="272">
        <v>0.0015</v>
      </c>
      <c r="H288" s="272"/>
    </row>
    <row r="289" spans="1:8" ht="17.25">
      <c r="A289" t="s">
        <v>970</v>
      </c>
      <c r="B289">
        <v>0.065</v>
      </c>
      <c r="C289">
        <v>0.003</v>
      </c>
      <c r="D289" t="s">
        <v>1101</v>
      </c>
      <c r="E289" s="272" t="s">
        <v>1151</v>
      </c>
      <c r="F289" s="272">
        <v>0.135</v>
      </c>
      <c r="G289" s="272">
        <v>0.003</v>
      </c>
      <c r="H289" s="272"/>
    </row>
    <row r="290" spans="1:8" ht="17.25">
      <c r="A290" t="s">
        <v>737</v>
      </c>
      <c r="B290">
        <v>0.56</v>
      </c>
      <c r="C290">
        <v>0.065</v>
      </c>
      <c r="D290" t="s">
        <v>1100</v>
      </c>
      <c r="E290" s="272" t="s">
        <v>1152</v>
      </c>
      <c r="F290" s="272">
        <v>0.0675</v>
      </c>
      <c r="G290" s="272">
        <v>0.0015</v>
      </c>
      <c r="H290" s="272"/>
    </row>
    <row r="291" spans="1:8" ht="17.25">
      <c r="A291" t="s">
        <v>972</v>
      </c>
      <c r="B291">
        <v>0.2</v>
      </c>
      <c r="C291">
        <v>0.004</v>
      </c>
      <c r="D291" t="s">
        <v>1101</v>
      </c>
      <c r="E291" s="272" t="s">
        <v>1153</v>
      </c>
      <c r="F291" s="272">
        <v>0.135</v>
      </c>
      <c r="G291" s="272">
        <v>0.003</v>
      </c>
      <c r="H291" s="272"/>
    </row>
    <row r="292" spans="1:8" ht="17.25">
      <c r="A292" t="s">
        <v>974</v>
      </c>
      <c r="B292">
        <v>0.2</v>
      </c>
      <c r="C292">
        <v>0.003</v>
      </c>
      <c r="D292" t="s">
        <v>1101</v>
      </c>
      <c r="E292" s="272" t="s">
        <v>1154</v>
      </c>
      <c r="F292" s="272">
        <v>0.075</v>
      </c>
      <c r="G292" s="272">
        <v>0.00135</v>
      </c>
      <c r="H292" s="272"/>
    </row>
    <row r="293" spans="1:8" ht="17.25">
      <c r="A293" t="s">
        <v>976</v>
      </c>
      <c r="B293">
        <v>0.13</v>
      </c>
      <c r="C293">
        <v>0.004</v>
      </c>
      <c r="D293" t="s">
        <v>1101</v>
      </c>
      <c r="E293" s="272" t="s">
        <v>1155</v>
      </c>
      <c r="F293" s="272">
        <v>0.15</v>
      </c>
      <c r="G293" s="272">
        <v>0.0027</v>
      </c>
      <c r="H293" s="272"/>
    </row>
    <row r="294" spans="1:8" ht="17.25">
      <c r="A294" t="s">
        <v>971</v>
      </c>
      <c r="B294">
        <v>0.13</v>
      </c>
      <c r="C294">
        <v>0.003</v>
      </c>
      <c r="D294" t="s">
        <v>1101</v>
      </c>
      <c r="E294" s="272" t="s">
        <v>1156</v>
      </c>
      <c r="F294" s="272">
        <v>0.075</v>
      </c>
      <c r="G294" s="272">
        <v>0.00135</v>
      </c>
      <c r="H294" s="272"/>
    </row>
    <row r="295" spans="1:8" ht="17.25">
      <c r="A295" t="s">
        <v>979</v>
      </c>
      <c r="B295">
        <v>0.065</v>
      </c>
      <c r="C295">
        <v>0.004</v>
      </c>
      <c r="D295" t="s">
        <v>1101</v>
      </c>
      <c r="E295" s="272" t="s">
        <v>1157</v>
      </c>
      <c r="F295" s="272">
        <v>0.15</v>
      </c>
      <c r="G295" s="272">
        <v>0.0027</v>
      </c>
      <c r="H295" s="272"/>
    </row>
    <row r="296" spans="1:8" ht="17.25">
      <c r="A296" t="s">
        <v>981</v>
      </c>
      <c r="B296">
        <v>0.065</v>
      </c>
      <c r="C296">
        <v>0.003</v>
      </c>
      <c r="D296" t="s">
        <v>1101</v>
      </c>
      <c r="E296" s="272" t="s">
        <v>1158</v>
      </c>
      <c r="F296" s="272">
        <v>0.025</v>
      </c>
      <c r="G296" s="272">
        <v>0</v>
      </c>
      <c r="H296" s="272"/>
    </row>
    <row r="297" spans="1:8" ht="17.25">
      <c r="A297" t="s">
        <v>973</v>
      </c>
      <c r="B297">
        <v>0.2</v>
      </c>
      <c r="C297">
        <v>0.004</v>
      </c>
      <c r="D297" t="s">
        <v>1101</v>
      </c>
      <c r="E297" s="272" t="s">
        <v>1159</v>
      </c>
      <c r="F297" s="272">
        <v>0.025</v>
      </c>
      <c r="G297" s="272">
        <v>0</v>
      </c>
      <c r="H297" s="272"/>
    </row>
    <row r="298" spans="1:8" ht="17.25">
      <c r="A298" t="s">
        <v>975</v>
      </c>
      <c r="B298">
        <v>0.2</v>
      </c>
      <c r="C298">
        <v>0.003</v>
      </c>
      <c r="D298" t="s">
        <v>1101</v>
      </c>
      <c r="E298" s="272" t="s">
        <v>1160</v>
      </c>
      <c r="F298" s="272">
        <v>0.035</v>
      </c>
      <c r="G298" s="272">
        <v>0</v>
      </c>
      <c r="H298" s="272"/>
    </row>
    <row r="299" spans="1:8" ht="17.25">
      <c r="A299" t="s">
        <v>977</v>
      </c>
      <c r="B299">
        <v>0.13</v>
      </c>
      <c r="C299">
        <v>0.004</v>
      </c>
      <c r="D299" t="s">
        <v>1101</v>
      </c>
      <c r="E299" s="272" t="s">
        <v>1161</v>
      </c>
      <c r="F299" s="272">
        <v>0.035</v>
      </c>
      <c r="G299" s="272">
        <v>0</v>
      </c>
      <c r="H299" s="272"/>
    </row>
    <row r="300" spans="1:8" ht="17.25">
      <c r="A300" t="s">
        <v>978</v>
      </c>
      <c r="B300">
        <v>0.13</v>
      </c>
      <c r="C300">
        <v>0.003</v>
      </c>
      <c r="D300" t="s">
        <v>1101</v>
      </c>
      <c r="E300" s="272" t="s">
        <v>1162</v>
      </c>
      <c r="F300" s="272">
        <v>0.025</v>
      </c>
      <c r="G300" s="272">
        <v>0</v>
      </c>
      <c r="H300" s="272"/>
    </row>
    <row r="301" spans="1:8" ht="17.25">
      <c r="A301" t="s">
        <v>980</v>
      </c>
      <c r="B301">
        <v>0.065</v>
      </c>
      <c r="C301">
        <v>0.004</v>
      </c>
      <c r="D301" t="s">
        <v>1101</v>
      </c>
      <c r="E301" s="272" t="s">
        <v>1163</v>
      </c>
      <c r="F301" s="272">
        <v>0.025</v>
      </c>
      <c r="G301" s="272">
        <v>0</v>
      </c>
      <c r="H301" s="272"/>
    </row>
    <row r="302" spans="1:8" ht="17.25">
      <c r="A302" t="s">
        <v>982</v>
      </c>
      <c r="B302">
        <v>0.065</v>
      </c>
      <c r="C302">
        <v>0.003</v>
      </c>
      <c r="D302" t="s">
        <v>1101</v>
      </c>
      <c r="E302" s="272" t="s">
        <v>1164</v>
      </c>
      <c r="F302" s="272">
        <v>0.025</v>
      </c>
      <c r="G302" s="272">
        <v>0</v>
      </c>
      <c r="H302" s="272"/>
    </row>
    <row r="303" spans="1:8" ht="17.25">
      <c r="A303" t="s">
        <v>738</v>
      </c>
      <c r="B303">
        <v>0.56</v>
      </c>
      <c r="C303">
        <v>0.065</v>
      </c>
      <c r="D303" t="s">
        <v>1100</v>
      </c>
      <c r="E303" s="272" t="s">
        <v>1165</v>
      </c>
      <c r="F303" s="272">
        <v>0.035</v>
      </c>
      <c r="G303" s="272">
        <v>0</v>
      </c>
      <c r="H303" s="272"/>
    </row>
    <row r="304" spans="1:8" ht="17.25">
      <c r="A304" t="s">
        <v>812</v>
      </c>
      <c r="B304" t="s">
        <v>545</v>
      </c>
      <c r="C304">
        <v>0</v>
      </c>
      <c r="D304" t="s">
        <v>1101</v>
      </c>
      <c r="E304" s="272" t="s">
        <v>1166</v>
      </c>
      <c r="F304" s="272">
        <v>0.035</v>
      </c>
      <c r="G304" s="272">
        <v>0</v>
      </c>
      <c r="H304" s="272"/>
    </row>
    <row r="305" spans="1:8" ht="17.25">
      <c r="A305" s="272" t="s">
        <v>1136</v>
      </c>
      <c r="B305" s="272">
        <v>0.0125</v>
      </c>
      <c r="C305" s="272">
        <v>0</v>
      </c>
      <c r="D305" s="272" t="s">
        <v>884</v>
      </c>
      <c r="E305" s="272" t="s">
        <v>1167</v>
      </c>
      <c r="F305" s="272">
        <v>0.025</v>
      </c>
      <c r="G305" s="272">
        <v>0</v>
      </c>
      <c r="H305" s="272"/>
    </row>
    <row r="306" spans="1:8" ht="17.25">
      <c r="A306" s="272" t="s">
        <v>1141</v>
      </c>
      <c r="B306" s="272">
        <v>0.025</v>
      </c>
      <c r="C306" s="272">
        <v>0</v>
      </c>
      <c r="D306" s="272" t="s">
        <v>884</v>
      </c>
      <c r="E306" s="272" t="s">
        <v>1168</v>
      </c>
      <c r="F306" s="272">
        <v>0.07</v>
      </c>
      <c r="G306" s="272">
        <v>0.0065</v>
      </c>
      <c r="H306" s="272"/>
    </row>
    <row r="307" spans="1:8" ht="17.25">
      <c r="A307" t="s">
        <v>813</v>
      </c>
      <c r="B307" t="s">
        <v>545</v>
      </c>
      <c r="C307">
        <v>0</v>
      </c>
      <c r="D307" t="s">
        <v>1101</v>
      </c>
      <c r="E307" s="272" t="s">
        <v>1169</v>
      </c>
      <c r="F307" s="272">
        <v>0.07</v>
      </c>
      <c r="G307" s="272">
        <v>0.0065</v>
      </c>
      <c r="H307" s="272"/>
    </row>
    <row r="308" spans="1:8" ht="17.25">
      <c r="A308" t="s">
        <v>814</v>
      </c>
      <c r="B308" t="s">
        <v>545</v>
      </c>
      <c r="C308">
        <v>0</v>
      </c>
      <c r="D308" t="s">
        <v>1101</v>
      </c>
      <c r="E308" s="272" t="s">
        <v>1170</v>
      </c>
      <c r="F308" s="272">
        <v>0.07</v>
      </c>
      <c r="G308" s="272">
        <v>0.0065</v>
      </c>
      <c r="H308" s="272"/>
    </row>
    <row r="309" spans="1:8" ht="17.25">
      <c r="A309" s="272" t="s">
        <v>1192</v>
      </c>
      <c r="B309" s="272">
        <v>0.0125</v>
      </c>
      <c r="C309" s="272">
        <v>0</v>
      </c>
      <c r="D309" s="272" t="s">
        <v>884</v>
      </c>
      <c r="E309" s="272" t="s">
        <v>1171</v>
      </c>
      <c r="F309" s="272">
        <v>0.125</v>
      </c>
      <c r="G309" s="272">
        <v>0.0075</v>
      </c>
      <c r="H309" s="272"/>
    </row>
    <row r="310" spans="1:8" ht="17.25">
      <c r="A310" s="272" t="s">
        <v>1197</v>
      </c>
      <c r="B310" s="272">
        <v>0.0125</v>
      </c>
      <c r="C310" s="272">
        <v>0</v>
      </c>
      <c r="D310" s="272" t="s">
        <v>884</v>
      </c>
      <c r="E310" s="272" t="s">
        <v>1172</v>
      </c>
      <c r="F310" s="272">
        <v>0.125</v>
      </c>
      <c r="G310" s="272">
        <v>0.0075</v>
      </c>
      <c r="H310" s="272"/>
    </row>
    <row r="311" spans="1:8" ht="17.25">
      <c r="A311" s="272" t="s">
        <v>1236</v>
      </c>
      <c r="B311" s="272">
        <v>0.00625</v>
      </c>
      <c r="C311" s="272">
        <v>0</v>
      </c>
      <c r="D311" s="272" t="s">
        <v>884</v>
      </c>
      <c r="E311" s="272" t="s">
        <v>1173</v>
      </c>
      <c r="F311" s="272">
        <v>0.075</v>
      </c>
      <c r="G311" s="272">
        <v>0.0015</v>
      </c>
      <c r="H311" s="272"/>
    </row>
    <row r="312" spans="1:8" ht="17.25">
      <c r="A312" s="272" t="s">
        <v>1241</v>
      </c>
      <c r="B312" s="272">
        <v>0.00625</v>
      </c>
      <c r="C312" s="272">
        <v>0</v>
      </c>
      <c r="D312" s="272" t="s">
        <v>884</v>
      </c>
      <c r="E312" s="272" t="s">
        <v>1174</v>
      </c>
      <c r="F312" s="272">
        <v>0.07</v>
      </c>
      <c r="G312" s="272">
        <v>0.0065</v>
      </c>
      <c r="H312" s="272"/>
    </row>
    <row r="313" spans="1:8" ht="17.25">
      <c r="A313" t="s">
        <v>815</v>
      </c>
      <c r="B313">
        <v>0.12</v>
      </c>
      <c r="C313">
        <v>0</v>
      </c>
      <c r="D313" t="s">
        <v>1101</v>
      </c>
      <c r="E313" s="272" t="s">
        <v>1175</v>
      </c>
      <c r="F313" s="272">
        <v>0.07</v>
      </c>
      <c r="G313" s="272">
        <v>0.0065</v>
      </c>
      <c r="H313" s="272"/>
    </row>
    <row r="314" spans="1:8" ht="17.25">
      <c r="A314" t="s">
        <v>816</v>
      </c>
      <c r="B314">
        <v>0.12</v>
      </c>
      <c r="C314">
        <v>0</v>
      </c>
      <c r="D314" t="s">
        <v>1101</v>
      </c>
      <c r="E314" s="272" t="s">
        <v>1176</v>
      </c>
      <c r="F314" s="272">
        <v>0.07</v>
      </c>
      <c r="G314" s="272">
        <v>0.0065</v>
      </c>
      <c r="H314" s="272"/>
    </row>
    <row r="315" spans="1:8" ht="17.25">
      <c r="A315" t="s">
        <v>817</v>
      </c>
      <c r="B315">
        <v>0.04</v>
      </c>
      <c r="C315">
        <v>0</v>
      </c>
      <c r="D315" t="s">
        <v>1101</v>
      </c>
      <c r="E315" s="272" t="s">
        <v>1177</v>
      </c>
      <c r="F315" s="272">
        <v>0.125</v>
      </c>
      <c r="G315" s="272">
        <v>0.0075</v>
      </c>
      <c r="H315" s="272"/>
    </row>
    <row r="316" spans="1:8" ht="17.25">
      <c r="A316" t="s">
        <v>818</v>
      </c>
      <c r="B316">
        <v>0.04</v>
      </c>
      <c r="C316">
        <v>0</v>
      </c>
      <c r="D316" t="s">
        <v>1101</v>
      </c>
      <c r="E316" s="272" t="s">
        <v>1178</v>
      </c>
      <c r="F316" s="272">
        <v>0.125</v>
      </c>
      <c r="G316" s="272">
        <v>0.0075</v>
      </c>
      <c r="H316" s="272"/>
    </row>
    <row r="317" spans="1:8" ht="17.25">
      <c r="A317" t="s">
        <v>819</v>
      </c>
      <c r="B317">
        <v>0.04</v>
      </c>
      <c r="C317">
        <v>0</v>
      </c>
      <c r="D317" t="s">
        <v>1101</v>
      </c>
      <c r="E317" s="272" t="s">
        <v>1179</v>
      </c>
      <c r="F317" s="272">
        <v>0.075</v>
      </c>
      <c r="G317" s="272">
        <v>0.0015</v>
      </c>
      <c r="H317" s="272"/>
    </row>
    <row r="318" spans="1:8" ht="17.25">
      <c r="A318" t="s">
        <v>820</v>
      </c>
      <c r="B318">
        <v>0.12</v>
      </c>
      <c r="C318">
        <v>0</v>
      </c>
      <c r="D318" t="s">
        <v>1101</v>
      </c>
      <c r="E318" s="272" t="s">
        <v>1180</v>
      </c>
      <c r="F318" s="272">
        <v>0.07</v>
      </c>
      <c r="G318" s="272">
        <v>0.0065</v>
      </c>
      <c r="H318" s="272"/>
    </row>
    <row r="319" spans="1:8" ht="17.25">
      <c r="A319" t="s">
        <v>822</v>
      </c>
      <c r="B319">
        <v>0.06</v>
      </c>
      <c r="C319">
        <v>0</v>
      </c>
      <c r="D319" t="s">
        <v>1101</v>
      </c>
      <c r="E319" s="272" t="s">
        <v>1181</v>
      </c>
      <c r="F319" s="272">
        <v>0.07</v>
      </c>
      <c r="G319" s="272">
        <v>0.0065</v>
      </c>
      <c r="H319" s="272"/>
    </row>
    <row r="320" spans="1:8" ht="17.25">
      <c r="A320" t="s">
        <v>823</v>
      </c>
      <c r="B320">
        <v>0.06</v>
      </c>
      <c r="C320">
        <v>0</v>
      </c>
      <c r="D320" t="s">
        <v>1101</v>
      </c>
      <c r="E320" s="272" t="s">
        <v>1182</v>
      </c>
      <c r="F320" s="272">
        <v>0.07</v>
      </c>
      <c r="G320" s="272">
        <v>0.0065</v>
      </c>
      <c r="H320" s="272"/>
    </row>
    <row r="321" spans="1:8" ht="17.25">
      <c r="A321" t="s">
        <v>824</v>
      </c>
      <c r="B321">
        <v>0.02</v>
      </c>
      <c r="C321">
        <v>0</v>
      </c>
      <c r="D321" t="s">
        <v>1101</v>
      </c>
      <c r="E321" s="272" t="s">
        <v>1183</v>
      </c>
      <c r="F321" s="272">
        <v>0.125</v>
      </c>
      <c r="G321" s="272">
        <v>0.0075</v>
      </c>
      <c r="H321" s="272"/>
    </row>
    <row r="322" spans="1:8" ht="17.25">
      <c r="A322" t="s">
        <v>825</v>
      </c>
      <c r="B322">
        <v>0.02</v>
      </c>
      <c r="C322">
        <v>0</v>
      </c>
      <c r="D322" t="s">
        <v>1101</v>
      </c>
      <c r="E322" s="272" t="s">
        <v>1184</v>
      </c>
      <c r="F322" s="272">
        <v>0.125</v>
      </c>
      <c r="G322" s="272">
        <v>0.0075</v>
      </c>
      <c r="H322" s="272"/>
    </row>
    <row r="323" spans="1:8" ht="17.25">
      <c r="A323" t="s">
        <v>749</v>
      </c>
      <c r="B323">
        <v>1.2</v>
      </c>
      <c r="C323">
        <v>0</v>
      </c>
      <c r="D323" t="s">
        <v>1101</v>
      </c>
      <c r="E323" s="272" t="s">
        <v>1185</v>
      </c>
      <c r="F323" s="272">
        <v>0.075</v>
      </c>
      <c r="G323" s="272">
        <v>0.0015</v>
      </c>
      <c r="H323" s="272"/>
    </row>
    <row r="324" spans="1:8" ht="17.25">
      <c r="A324" s="272" t="s">
        <v>1102</v>
      </c>
      <c r="B324" s="272">
        <v>0.025</v>
      </c>
      <c r="C324" s="272">
        <v>0</v>
      </c>
      <c r="D324" s="272" t="s">
        <v>884</v>
      </c>
      <c r="E324" s="272" t="s">
        <v>1186</v>
      </c>
      <c r="F324" s="272">
        <v>0.07</v>
      </c>
      <c r="G324" s="272">
        <v>0.0065</v>
      </c>
      <c r="H324" s="272"/>
    </row>
    <row r="325" spans="1:8" ht="17.25">
      <c r="A325" s="272" t="s">
        <v>1107</v>
      </c>
      <c r="B325" s="272">
        <v>0.05</v>
      </c>
      <c r="C325" s="272">
        <v>0</v>
      </c>
      <c r="D325" s="272" t="s">
        <v>884</v>
      </c>
      <c r="E325" s="272" t="s">
        <v>1187</v>
      </c>
      <c r="F325" s="272">
        <v>0.07</v>
      </c>
      <c r="G325" s="272">
        <v>0.0065</v>
      </c>
      <c r="H325" s="272"/>
    </row>
    <row r="326" spans="1:8" ht="17.25">
      <c r="A326" t="s">
        <v>751</v>
      </c>
      <c r="B326">
        <v>0.6</v>
      </c>
      <c r="C326">
        <v>0</v>
      </c>
      <c r="D326" t="s">
        <v>1101</v>
      </c>
      <c r="E326" s="272" t="s">
        <v>1188</v>
      </c>
      <c r="F326" s="272">
        <v>0.07</v>
      </c>
      <c r="G326" s="272">
        <v>0.0065</v>
      </c>
      <c r="H326" s="272"/>
    </row>
    <row r="327" spans="1:8" ht="17.25">
      <c r="A327" t="s">
        <v>753</v>
      </c>
      <c r="B327">
        <v>0.6</v>
      </c>
      <c r="C327">
        <v>0</v>
      </c>
      <c r="D327" t="s">
        <v>1101</v>
      </c>
      <c r="E327" s="272" t="s">
        <v>1189</v>
      </c>
      <c r="F327" s="272">
        <v>0.125</v>
      </c>
      <c r="G327" s="272">
        <v>0.0075</v>
      </c>
      <c r="H327" s="272"/>
    </row>
    <row r="328" spans="1:8" ht="17.25">
      <c r="A328" s="272" t="s">
        <v>1158</v>
      </c>
      <c r="B328" s="272">
        <v>0.025</v>
      </c>
      <c r="C328" s="272">
        <v>0</v>
      </c>
      <c r="D328" s="272" t="s">
        <v>884</v>
      </c>
      <c r="E328" s="272" t="s">
        <v>1190</v>
      </c>
      <c r="F328" s="272">
        <v>0.125</v>
      </c>
      <c r="G328" s="272">
        <v>0.0075</v>
      </c>
      <c r="H328" s="272"/>
    </row>
    <row r="329" spans="1:8" ht="17.25">
      <c r="A329" s="272" t="s">
        <v>1163</v>
      </c>
      <c r="B329" s="272">
        <v>0.025</v>
      </c>
      <c r="C329" s="272">
        <v>0</v>
      </c>
      <c r="D329" s="272" t="s">
        <v>884</v>
      </c>
      <c r="E329" s="272" t="s">
        <v>1191</v>
      </c>
      <c r="F329" s="272">
        <v>0.075</v>
      </c>
      <c r="G329" s="272">
        <v>0.0015</v>
      </c>
      <c r="H329" s="272"/>
    </row>
    <row r="330" spans="1:8" ht="17.25">
      <c r="A330" s="272" t="s">
        <v>1202</v>
      </c>
      <c r="B330" s="272">
        <v>0.0125</v>
      </c>
      <c r="C330" s="272">
        <v>0</v>
      </c>
      <c r="D330" s="272" t="s">
        <v>884</v>
      </c>
      <c r="E330" s="272" t="s">
        <v>1192</v>
      </c>
      <c r="F330" s="272">
        <v>0.0125</v>
      </c>
      <c r="G330" s="272">
        <v>0</v>
      </c>
      <c r="H330" s="272"/>
    </row>
    <row r="331" spans="1:8" ht="17.25">
      <c r="A331" s="272" t="s">
        <v>1207</v>
      </c>
      <c r="B331" s="272">
        <v>0.0125</v>
      </c>
      <c r="C331" s="272">
        <v>0</v>
      </c>
      <c r="D331" s="272" t="s">
        <v>884</v>
      </c>
      <c r="E331" s="272" t="s">
        <v>1193</v>
      </c>
      <c r="F331" s="272">
        <v>0.0125</v>
      </c>
      <c r="G331" s="272">
        <v>0</v>
      </c>
      <c r="H331" s="272"/>
    </row>
    <row r="332" spans="1:8" ht="17.25">
      <c r="A332" t="s">
        <v>755</v>
      </c>
      <c r="B332">
        <v>0.25</v>
      </c>
      <c r="C332">
        <v>0</v>
      </c>
      <c r="D332" t="s">
        <v>1101</v>
      </c>
      <c r="E332" s="272" t="s">
        <v>1194</v>
      </c>
      <c r="F332" s="272">
        <v>0.0175</v>
      </c>
      <c r="G332" s="272">
        <v>0</v>
      </c>
      <c r="H332" s="272"/>
    </row>
    <row r="333" spans="1:8" ht="17.25">
      <c r="A333" t="s">
        <v>757</v>
      </c>
      <c r="B333">
        <v>0.25</v>
      </c>
      <c r="C333">
        <v>0</v>
      </c>
      <c r="D333" t="s">
        <v>1101</v>
      </c>
      <c r="E333" s="272" t="s">
        <v>1195</v>
      </c>
      <c r="F333" s="272">
        <v>0.0175</v>
      </c>
      <c r="G333" s="272">
        <v>0</v>
      </c>
      <c r="H333" s="272"/>
    </row>
    <row r="334" spans="1:8" ht="17.25">
      <c r="A334" t="s">
        <v>761</v>
      </c>
      <c r="B334">
        <v>0.08</v>
      </c>
      <c r="C334">
        <v>0</v>
      </c>
      <c r="D334" t="s">
        <v>1101</v>
      </c>
      <c r="E334" s="272" t="s">
        <v>1196</v>
      </c>
      <c r="F334" s="272">
        <v>0.0375</v>
      </c>
      <c r="G334" s="272">
        <v>0</v>
      </c>
      <c r="H334" s="272"/>
    </row>
    <row r="335" spans="1:8" ht="17.25">
      <c r="A335" t="s">
        <v>759</v>
      </c>
      <c r="B335">
        <v>0.25</v>
      </c>
      <c r="C335">
        <v>0</v>
      </c>
      <c r="D335" t="s">
        <v>1101</v>
      </c>
      <c r="E335" s="272" t="s">
        <v>1197</v>
      </c>
      <c r="F335" s="272">
        <v>0.0125</v>
      </c>
      <c r="G335" s="272">
        <v>0</v>
      </c>
      <c r="H335" s="272"/>
    </row>
    <row r="336" spans="1:8" ht="17.25">
      <c r="A336" t="s">
        <v>763</v>
      </c>
      <c r="B336">
        <v>0.08</v>
      </c>
      <c r="C336">
        <v>0</v>
      </c>
      <c r="D336" t="s">
        <v>1101</v>
      </c>
      <c r="E336" s="272" t="s">
        <v>1198</v>
      </c>
      <c r="F336" s="272">
        <v>0.0125</v>
      </c>
      <c r="G336" s="272">
        <v>0</v>
      </c>
      <c r="H336" s="272"/>
    </row>
    <row r="337" spans="1:8" ht="17.25">
      <c r="A337" t="s">
        <v>769</v>
      </c>
      <c r="B337">
        <v>0.04</v>
      </c>
      <c r="C337">
        <v>0</v>
      </c>
      <c r="D337" t="s">
        <v>1101</v>
      </c>
      <c r="E337" s="272" t="s">
        <v>1199</v>
      </c>
      <c r="F337" s="272">
        <v>0.0175</v>
      </c>
      <c r="G337" s="272">
        <v>0</v>
      </c>
      <c r="H337" s="272"/>
    </row>
    <row r="338" spans="1:8" ht="17.25">
      <c r="A338" t="s">
        <v>765</v>
      </c>
      <c r="B338">
        <v>0.06</v>
      </c>
      <c r="C338">
        <v>0</v>
      </c>
      <c r="D338" t="s">
        <v>1101</v>
      </c>
      <c r="E338" s="272" t="s">
        <v>1200</v>
      </c>
      <c r="F338" s="272">
        <v>0.0175</v>
      </c>
      <c r="G338" s="272">
        <v>0</v>
      </c>
      <c r="H338" s="272"/>
    </row>
    <row r="339" spans="1:8" ht="17.25">
      <c r="A339" t="s">
        <v>773</v>
      </c>
      <c r="B339">
        <v>0.02</v>
      </c>
      <c r="C339">
        <v>0</v>
      </c>
      <c r="D339" t="s">
        <v>1101</v>
      </c>
      <c r="E339" s="272" t="s">
        <v>1201</v>
      </c>
      <c r="F339" s="272">
        <v>0.0375</v>
      </c>
      <c r="G339" s="272">
        <v>0</v>
      </c>
      <c r="H339" s="272"/>
    </row>
    <row r="340" spans="1:8" ht="17.25">
      <c r="A340" t="s">
        <v>767</v>
      </c>
      <c r="B340">
        <v>0.06</v>
      </c>
      <c r="C340">
        <v>0</v>
      </c>
      <c r="D340" t="s">
        <v>1101</v>
      </c>
      <c r="E340" s="272" t="s">
        <v>1202</v>
      </c>
      <c r="F340" s="272">
        <v>0.0125</v>
      </c>
      <c r="G340" s="272">
        <v>0</v>
      </c>
      <c r="H340" s="272"/>
    </row>
    <row r="341" spans="1:8" ht="17.25">
      <c r="A341" t="s">
        <v>771</v>
      </c>
      <c r="B341">
        <v>0.04</v>
      </c>
      <c r="C341">
        <v>0</v>
      </c>
      <c r="D341" t="s">
        <v>1101</v>
      </c>
      <c r="E341" s="272" t="s">
        <v>1203</v>
      </c>
      <c r="F341" s="272">
        <v>0.0125</v>
      </c>
      <c r="G341" s="272">
        <v>0</v>
      </c>
      <c r="H341" s="272"/>
    </row>
    <row r="342" spans="1:8" ht="17.25">
      <c r="A342" t="s">
        <v>775</v>
      </c>
      <c r="B342">
        <v>0.02</v>
      </c>
      <c r="C342">
        <v>0</v>
      </c>
      <c r="D342" t="s">
        <v>1101</v>
      </c>
      <c r="E342" s="272" t="s">
        <v>1204</v>
      </c>
      <c r="F342" s="272">
        <v>0.0175</v>
      </c>
      <c r="G342" s="272">
        <v>0</v>
      </c>
      <c r="H342" s="272"/>
    </row>
    <row r="343" spans="1:8" ht="17.25">
      <c r="A343" s="272" t="s">
        <v>1112</v>
      </c>
      <c r="B343" s="272">
        <v>0.07</v>
      </c>
      <c r="C343" s="272">
        <v>0.065</v>
      </c>
      <c r="D343" s="272" t="s">
        <v>884</v>
      </c>
      <c r="E343" s="272" t="s">
        <v>1205</v>
      </c>
      <c r="F343" s="272">
        <v>0.0175</v>
      </c>
      <c r="G343" s="272">
        <v>0</v>
      </c>
      <c r="H343" s="272"/>
    </row>
    <row r="344" spans="1:8" ht="17.25">
      <c r="A344" s="272" t="s">
        <v>1113</v>
      </c>
      <c r="B344" s="272">
        <v>0.07</v>
      </c>
      <c r="C344" s="272">
        <v>0.065</v>
      </c>
      <c r="D344" s="272" t="s">
        <v>884</v>
      </c>
      <c r="E344" s="272" t="s">
        <v>1206</v>
      </c>
      <c r="F344" s="272">
        <v>0.0125</v>
      </c>
      <c r="G344" s="272">
        <v>0</v>
      </c>
      <c r="H344" s="272"/>
    </row>
    <row r="345" spans="1:8" ht="17.25">
      <c r="A345" s="272" t="s">
        <v>1118</v>
      </c>
      <c r="B345" s="272">
        <v>0.14</v>
      </c>
      <c r="C345" s="272">
        <v>0.013</v>
      </c>
      <c r="D345" s="272" t="s">
        <v>884</v>
      </c>
      <c r="E345" s="272" t="s">
        <v>1207</v>
      </c>
      <c r="F345" s="272">
        <v>0.0125</v>
      </c>
      <c r="G345" s="272">
        <v>0</v>
      </c>
      <c r="H345" s="272"/>
    </row>
    <row r="346" spans="1:8" ht="17.25">
      <c r="A346" s="272" t="s">
        <v>1119</v>
      </c>
      <c r="B346" s="272">
        <v>0.14</v>
      </c>
      <c r="C346" s="272">
        <v>0.013</v>
      </c>
      <c r="D346" s="272" t="s">
        <v>884</v>
      </c>
      <c r="E346" s="272" t="s">
        <v>1208</v>
      </c>
      <c r="F346" s="272">
        <v>0.0125</v>
      </c>
      <c r="G346" s="272">
        <v>0</v>
      </c>
      <c r="H346" s="272"/>
    </row>
    <row r="347" spans="1:8" ht="17.25">
      <c r="A347" s="272" t="s">
        <v>1124</v>
      </c>
      <c r="B347" s="272">
        <v>0.07</v>
      </c>
      <c r="C347" s="272">
        <v>0.065</v>
      </c>
      <c r="D347" s="272" t="s">
        <v>884</v>
      </c>
      <c r="E347" s="272" t="s">
        <v>1209</v>
      </c>
      <c r="F347" s="272">
        <v>0.0175</v>
      </c>
      <c r="G347" s="272">
        <v>0</v>
      </c>
      <c r="H347" s="272"/>
    </row>
    <row r="348" spans="1:8" ht="17.25">
      <c r="A348" s="272" t="s">
        <v>1125</v>
      </c>
      <c r="B348" s="272">
        <v>0.07</v>
      </c>
      <c r="C348" s="272">
        <v>0.065</v>
      </c>
      <c r="D348" s="272" t="s">
        <v>884</v>
      </c>
      <c r="E348" s="272" t="s">
        <v>1210</v>
      </c>
      <c r="F348" s="272">
        <v>0.0175</v>
      </c>
      <c r="G348" s="272">
        <v>0</v>
      </c>
      <c r="H348" s="272"/>
    </row>
    <row r="349" spans="1:8" ht="17.25">
      <c r="A349" s="272" t="s">
        <v>1130</v>
      </c>
      <c r="B349" s="272">
        <v>0.14</v>
      </c>
      <c r="C349" s="272">
        <v>0.013</v>
      </c>
      <c r="D349" s="272" t="s">
        <v>884</v>
      </c>
      <c r="E349" s="272" t="s">
        <v>1211</v>
      </c>
      <c r="F349" s="272">
        <v>0.0125</v>
      </c>
      <c r="G349" s="272">
        <v>0</v>
      </c>
      <c r="H349" s="272"/>
    </row>
    <row r="350" spans="1:8" ht="17.25">
      <c r="A350" s="272" t="s">
        <v>1131</v>
      </c>
      <c r="B350" s="272">
        <v>0.14</v>
      </c>
      <c r="C350" s="272">
        <v>0.013</v>
      </c>
      <c r="D350" s="272" t="s">
        <v>884</v>
      </c>
      <c r="E350" s="272" t="s">
        <v>1212</v>
      </c>
      <c r="F350" s="272">
        <v>0.035</v>
      </c>
      <c r="G350" s="272">
        <v>0.00325</v>
      </c>
      <c r="H350" s="272"/>
    </row>
    <row r="351" spans="1:8" ht="17.25">
      <c r="A351" s="272" t="s">
        <v>1168</v>
      </c>
      <c r="B351" s="272">
        <v>0.07</v>
      </c>
      <c r="C351" s="272">
        <v>0.0065</v>
      </c>
      <c r="D351" s="272" t="s">
        <v>884</v>
      </c>
      <c r="E351" s="272" t="s">
        <v>1213</v>
      </c>
      <c r="F351" s="272">
        <v>0.035</v>
      </c>
      <c r="G351" s="272">
        <v>0.00325</v>
      </c>
      <c r="H351" s="272"/>
    </row>
    <row r="352" spans="1:8" ht="17.25">
      <c r="A352" s="272" t="s">
        <v>1169</v>
      </c>
      <c r="B352" s="272">
        <v>0.07</v>
      </c>
      <c r="C352" s="272">
        <v>0.0065</v>
      </c>
      <c r="D352" s="272" t="s">
        <v>884</v>
      </c>
      <c r="E352" s="272" t="s">
        <v>1214</v>
      </c>
      <c r="F352" s="272">
        <v>0.035</v>
      </c>
      <c r="G352" s="272">
        <v>0.00325</v>
      </c>
      <c r="H352" s="272"/>
    </row>
    <row r="353" spans="1:8" ht="17.25">
      <c r="A353" s="272" t="s">
        <v>1174</v>
      </c>
      <c r="B353" s="272">
        <v>0.07</v>
      </c>
      <c r="C353" s="272">
        <v>0.0065</v>
      </c>
      <c r="D353" s="272" t="s">
        <v>884</v>
      </c>
      <c r="E353" s="272" t="s">
        <v>1215</v>
      </c>
      <c r="F353" s="272">
        <v>0.0625</v>
      </c>
      <c r="G353" s="272">
        <v>0.00375</v>
      </c>
      <c r="H353" s="272"/>
    </row>
    <row r="354" spans="1:8" ht="17.25">
      <c r="A354" s="272" t="s">
        <v>1175</v>
      </c>
      <c r="B354" s="272">
        <v>0.07</v>
      </c>
      <c r="C354" s="272">
        <v>0.0065</v>
      </c>
      <c r="D354" s="272" t="s">
        <v>884</v>
      </c>
      <c r="E354" s="272" t="s">
        <v>1216</v>
      </c>
      <c r="F354" s="272">
        <v>0.0625</v>
      </c>
      <c r="G354" s="272">
        <v>0.00375</v>
      </c>
      <c r="H354" s="272"/>
    </row>
    <row r="355" spans="1:8" ht="17.25">
      <c r="A355" s="272" t="s">
        <v>1180</v>
      </c>
      <c r="B355" s="272">
        <v>0.07</v>
      </c>
      <c r="C355" s="272">
        <v>0.0065</v>
      </c>
      <c r="D355" s="272" t="s">
        <v>884</v>
      </c>
      <c r="E355" s="272" t="s">
        <v>1217</v>
      </c>
      <c r="F355" s="272">
        <v>0.0375</v>
      </c>
      <c r="G355" s="272">
        <v>0.00075</v>
      </c>
      <c r="H355" s="272"/>
    </row>
    <row r="356" spans="1:8" ht="17.25">
      <c r="A356" s="272" t="s">
        <v>1181</v>
      </c>
      <c r="B356" s="272">
        <v>0.07</v>
      </c>
      <c r="C356" s="272">
        <v>0.0065</v>
      </c>
      <c r="D356" s="272" t="s">
        <v>884</v>
      </c>
      <c r="E356" s="272" t="s">
        <v>1218</v>
      </c>
      <c r="F356" s="272">
        <v>0.035</v>
      </c>
      <c r="G356" s="272">
        <v>0.00325</v>
      </c>
      <c r="H356" s="272"/>
    </row>
    <row r="357" spans="1:8" ht="17.25">
      <c r="A357" s="272" t="s">
        <v>1186</v>
      </c>
      <c r="B357" s="272">
        <v>0.07</v>
      </c>
      <c r="C357" s="272">
        <v>0.0065</v>
      </c>
      <c r="D357" s="272" t="s">
        <v>884</v>
      </c>
      <c r="E357" s="272" t="s">
        <v>1219</v>
      </c>
      <c r="F357" s="272">
        <v>0.035</v>
      </c>
      <c r="G357" s="272">
        <v>0.00325</v>
      </c>
      <c r="H357" s="272"/>
    </row>
    <row r="358" spans="1:8" ht="17.25">
      <c r="A358" s="272" t="s">
        <v>1187</v>
      </c>
      <c r="B358" s="272">
        <v>0.07</v>
      </c>
      <c r="C358" s="272">
        <v>0.0065</v>
      </c>
      <c r="D358" s="272" t="s">
        <v>884</v>
      </c>
      <c r="E358" s="272" t="s">
        <v>1220</v>
      </c>
      <c r="F358" s="272">
        <v>0.035</v>
      </c>
      <c r="G358" s="272">
        <v>0.00325</v>
      </c>
      <c r="H358" s="272"/>
    </row>
    <row r="359" spans="1:8" ht="17.25">
      <c r="A359" s="272" t="s">
        <v>1212</v>
      </c>
      <c r="B359" s="272">
        <v>0.035</v>
      </c>
      <c r="C359" s="272">
        <v>0.00325</v>
      </c>
      <c r="D359" s="272" t="s">
        <v>884</v>
      </c>
      <c r="E359" s="272" t="s">
        <v>1221</v>
      </c>
      <c r="F359" s="272">
        <v>0.0625</v>
      </c>
      <c r="G359" s="272">
        <v>0.00375</v>
      </c>
      <c r="H359" s="272"/>
    </row>
    <row r="360" spans="1:8" ht="17.25">
      <c r="A360" s="272" t="s">
        <v>1213</v>
      </c>
      <c r="B360" s="272">
        <v>0.035</v>
      </c>
      <c r="C360" s="272">
        <v>0.00325</v>
      </c>
      <c r="D360" s="272" t="s">
        <v>884</v>
      </c>
      <c r="E360" s="272" t="s">
        <v>1222</v>
      </c>
      <c r="F360" s="272">
        <v>0.0625</v>
      </c>
      <c r="G360" s="272">
        <v>0.00375</v>
      </c>
      <c r="H360" s="272"/>
    </row>
    <row r="361" spans="1:8" ht="17.25">
      <c r="A361" s="272" t="s">
        <v>1218</v>
      </c>
      <c r="B361" s="272">
        <v>0.035</v>
      </c>
      <c r="C361" s="272">
        <v>0.00325</v>
      </c>
      <c r="D361" s="272" t="s">
        <v>884</v>
      </c>
      <c r="E361" s="272" t="s">
        <v>1223</v>
      </c>
      <c r="F361" s="272">
        <v>0.0375</v>
      </c>
      <c r="G361" s="272">
        <v>0.00075</v>
      </c>
      <c r="H361" s="272"/>
    </row>
    <row r="362" spans="1:8" ht="17.25">
      <c r="A362" s="272" t="s">
        <v>1219</v>
      </c>
      <c r="B362" s="272">
        <v>0.035</v>
      </c>
      <c r="C362" s="272">
        <v>0.00325</v>
      </c>
      <c r="D362" s="272" t="s">
        <v>884</v>
      </c>
      <c r="E362" s="272" t="s">
        <v>1224</v>
      </c>
      <c r="F362" s="272">
        <v>0.035</v>
      </c>
      <c r="G362" s="272">
        <v>0.00325</v>
      </c>
      <c r="H362" s="272"/>
    </row>
    <row r="363" spans="1:8" ht="17.25">
      <c r="A363" s="272" t="s">
        <v>1224</v>
      </c>
      <c r="B363" s="272">
        <v>0.035</v>
      </c>
      <c r="C363" s="272">
        <v>0.00325</v>
      </c>
      <c r="D363" s="272" t="s">
        <v>884</v>
      </c>
      <c r="E363" s="272" t="s">
        <v>1225</v>
      </c>
      <c r="F363" s="272">
        <v>0.035</v>
      </c>
      <c r="G363" s="272">
        <v>0.00325</v>
      </c>
      <c r="H363" s="272"/>
    </row>
    <row r="364" spans="1:8" ht="17.25">
      <c r="A364" s="272" t="s">
        <v>1225</v>
      </c>
      <c r="B364" s="272">
        <v>0.035</v>
      </c>
      <c r="C364" s="272">
        <v>0.00325</v>
      </c>
      <c r="D364" s="272" t="s">
        <v>884</v>
      </c>
      <c r="E364" s="272" t="s">
        <v>1226</v>
      </c>
      <c r="F364" s="272">
        <v>0.035</v>
      </c>
      <c r="G364" s="272">
        <v>0.00325</v>
      </c>
      <c r="H364" s="272"/>
    </row>
    <row r="365" spans="1:8" ht="17.25">
      <c r="A365" s="272" t="s">
        <v>1230</v>
      </c>
      <c r="B365" s="272">
        <v>0.035</v>
      </c>
      <c r="C365" s="272">
        <v>0.00325</v>
      </c>
      <c r="D365" s="272" t="s">
        <v>884</v>
      </c>
      <c r="E365" s="272" t="s">
        <v>1227</v>
      </c>
      <c r="F365" s="272">
        <v>0.0625</v>
      </c>
      <c r="G365" s="272">
        <v>0.00375</v>
      </c>
      <c r="H365" s="272"/>
    </row>
    <row r="366" spans="1:8" ht="17.25">
      <c r="A366" s="272" t="s">
        <v>1231</v>
      </c>
      <c r="B366" s="272">
        <v>0.035</v>
      </c>
      <c r="C366" s="272">
        <v>0.00325</v>
      </c>
      <c r="D366" s="272" t="s">
        <v>884</v>
      </c>
      <c r="E366" s="272" t="s">
        <v>1228</v>
      </c>
      <c r="F366" s="272">
        <v>0.0625</v>
      </c>
      <c r="G366" s="272">
        <v>0.00375</v>
      </c>
      <c r="H366" s="272"/>
    </row>
    <row r="367" spans="1:8" ht="17.25">
      <c r="A367" t="s">
        <v>786</v>
      </c>
      <c r="B367">
        <v>0.4</v>
      </c>
      <c r="C367">
        <v>0.08</v>
      </c>
      <c r="D367" t="s">
        <v>1100</v>
      </c>
      <c r="E367" s="272" t="s">
        <v>1229</v>
      </c>
      <c r="F367" s="272">
        <v>0.0375</v>
      </c>
      <c r="G367" s="272">
        <v>0.00075</v>
      </c>
      <c r="H367" s="272"/>
    </row>
    <row r="368" spans="1:8" ht="17.25">
      <c r="A368" t="s">
        <v>788</v>
      </c>
      <c r="B368">
        <v>0.4</v>
      </c>
      <c r="C368">
        <v>0.08</v>
      </c>
      <c r="D368" t="s">
        <v>1100</v>
      </c>
      <c r="E368" s="272" t="s">
        <v>1230</v>
      </c>
      <c r="F368" s="272">
        <v>0.035</v>
      </c>
      <c r="G368" s="272">
        <v>0.00325</v>
      </c>
      <c r="H368" s="272"/>
    </row>
    <row r="369" spans="1:8" ht="17.25">
      <c r="A369" t="s">
        <v>790</v>
      </c>
      <c r="B369">
        <v>0.28</v>
      </c>
      <c r="C369">
        <v>0.052</v>
      </c>
      <c r="D369" t="s">
        <v>1100</v>
      </c>
      <c r="E369" s="272" t="s">
        <v>1231</v>
      </c>
      <c r="F369" s="272">
        <v>0.035</v>
      </c>
      <c r="G369" s="272">
        <v>0.00325</v>
      </c>
      <c r="H369" s="272"/>
    </row>
    <row r="370" spans="1:8" ht="17.25">
      <c r="A370" t="s">
        <v>792</v>
      </c>
      <c r="B370">
        <v>0.28</v>
      </c>
      <c r="C370">
        <v>0.052</v>
      </c>
      <c r="D370" t="s">
        <v>1100</v>
      </c>
      <c r="E370" s="272" t="s">
        <v>1232</v>
      </c>
      <c r="F370" s="272">
        <v>0.035</v>
      </c>
      <c r="G370" s="272">
        <v>0.00325</v>
      </c>
      <c r="H370" s="272"/>
    </row>
    <row r="371" spans="1:8" ht="17.25">
      <c r="A371" t="s">
        <v>777</v>
      </c>
      <c r="B371">
        <v>1.2</v>
      </c>
      <c r="C371">
        <v>0.2</v>
      </c>
      <c r="D371" t="s">
        <v>1100</v>
      </c>
      <c r="E371" s="272" t="s">
        <v>1233</v>
      </c>
      <c r="F371" s="272">
        <v>0.0625</v>
      </c>
      <c r="G371" s="272">
        <v>0.00375</v>
      </c>
      <c r="H371" s="272"/>
    </row>
    <row r="372" spans="1:8" ht="17.25">
      <c r="A372" t="s">
        <v>784</v>
      </c>
      <c r="B372">
        <v>0.5</v>
      </c>
      <c r="C372">
        <v>0.2</v>
      </c>
      <c r="D372" t="s">
        <v>1100</v>
      </c>
      <c r="E372" s="272" t="s">
        <v>1234</v>
      </c>
      <c r="F372" s="272">
        <v>0.0625</v>
      </c>
      <c r="G372" s="272">
        <v>0.00375</v>
      </c>
      <c r="H372" s="272"/>
    </row>
    <row r="373" spans="1:8" ht="17.25">
      <c r="A373" t="s">
        <v>785</v>
      </c>
      <c r="B373">
        <v>0.4</v>
      </c>
      <c r="C373">
        <v>0.08</v>
      </c>
      <c r="D373" t="s">
        <v>1100</v>
      </c>
      <c r="E373" s="272" t="s">
        <v>1235</v>
      </c>
      <c r="F373" s="272">
        <v>0.0375</v>
      </c>
      <c r="G373" s="272">
        <v>0.00075</v>
      </c>
      <c r="H373" s="272"/>
    </row>
    <row r="374" spans="1:8" ht="17.25">
      <c r="A374" t="s">
        <v>787</v>
      </c>
      <c r="B374">
        <v>0.4</v>
      </c>
      <c r="C374">
        <v>0.08</v>
      </c>
      <c r="D374" t="s">
        <v>1100</v>
      </c>
      <c r="E374" s="272" t="s">
        <v>1236</v>
      </c>
      <c r="F374" s="272">
        <v>0.00625</v>
      </c>
      <c r="G374" s="272">
        <v>0</v>
      </c>
      <c r="H374" s="272"/>
    </row>
    <row r="375" spans="1:8" ht="17.25">
      <c r="A375" t="s">
        <v>789</v>
      </c>
      <c r="B375">
        <v>0.28</v>
      </c>
      <c r="C375">
        <v>0.052</v>
      </c>
      <c r="D375" t="s">
        <v>1100</v>
      </c>
      <c r="E375" s="272" t="s">
        <v>1237</v>
      </c>
      <c r="F375" s="272">
        <v>0.00625</v>
      </c>
      <c r="G375" s="272">
        <v>0</v>
      </c>
      <c r="H375" s="272"/>
    </row>
    <row r="376" spans="1:8" ht="17.25">
      <c r="A376" t="s">
        <v>791</v>
      </c>
      <c r="B376">
        <v>0.28</v>
      </c>
      <c r="C376">
        <v>0.052</v>
      </c>
      <c r="D376" t="s">
        <v>1100</v>
      </c>
      <c r="E376" s="272" t="s">
        <v>1238</v>
      </c>
      <c r="F376" s="272">
        <v>0.00875</v>
      </c>
      <c r="G376" s="272">
        <v>0</v>
      </c>
      <c r="H376" s="272"/>
    </row>
    <row r="377" spans="1:8" ht="17.25">
      <c r="A377" t="s">
        <v>779</v>
      </c>
      <c r="B377">
        <v>1.02</v>
      </c>
      <c r="C377">
        <v>0.2</v>
      </c>
      <c r="D377" t="s">
        <v>1100</v>
      </c>
      <c r="E377" s="272" t="s">
        <v>1239</v>
      </c>
      <c r="F377" s="272">
        <v>0.00875</v>
      </c>
      <c r="G377" s="272">
        <v>0</v>
      </c>
      <c r="H377" s="272"/>
    </row>
    <row r="378" spans="1:8" ht="17.25">
      <c r="A378" t="s">
        <v>780</v>
      </c>
      <c r="B378">
        <v>1.02</v>
      </c>
      <c r="C378">
        <v>0.2</v>
      </c>
      <c r="D378" t="s">
        <v>1100</v>
      </c>
      <c r="E378" s="272" t="s">
        <v>1240</v>
      </c>
      <c r="F378" s="272">
        <v>0.01875</v>
      </c>
      <c r="G378" s="272">
        <v>0</v>
      </c>
      <c r="H378" s="272"/>
    </row>
    <row r="379" spans="1:8" ht="17.25">
      <c r="A379" t="s">
        <v>781</v>
      </c>
      <c r="B379">
        <v>0.7</v>
      </c>
      <c r="C379">
        <v>0.2</v>
      </c>
      <c r="D379" t="s">
        <v>1100</v>
      </c>
      <c r="E379" s="272" t="s">
        <v>1241</v>
      </c>
      <c r="F379" s="272">
        <v>0.00625</v>
      </c>
      <c r="G379" s="272">
        <v>0</v>
      </c>
      <c r="H379" s="272"/>
    </row>
    <row r="380" spans="1:8" ht="17.25">
      <c r="A380" t="s">
        <v>782</v>
      </c>
      <c r="B380">
        <v>0.5</v>
      </c>
      <c r="C380">
        <v>0.2</v>
      </c>
      <c r="D380" t="s">
        <v>1100</v>
      </c>
      <c r="E380" s="272" t="s">
        <v>1242</v>
      </c>
      <c r="F380" s="272">
        <v>0.00625</v>
      </c>
      <c r="G380" s="272">
        <v>0</v>
      </c>
      <c r="H380" s="272"/>
    </row>
    <row r="381" spans="1:8" ht="17.25">
      <c r="A381" t="s">
        <v>783</v>
      </c>
      <c r="B381">
        <v>0.5</v>
      </c>
      <c r="C381">
        <v>0.2</v>
      </c>
      <c r="D381" t="s">
        <v>1100</v>
      </c>
      <c r="E381" s="272" t="s">
        <v>1243</v>
      </c>
      <c r="F381" s="272">
        <v>0.00875</v>
      </c>
      <c r="G381" s="272">
        <v>0</v>
      </c>
      <c r="H381" s="272"/>
    </row>
    <row r="382" spans="1:8" ht="17.25">
      <c r="A382" t="s">
        <v>451</v>
      </c>
      <c r="B382">
        <v>0</v>
      </c>
      <c r="C382">
        <v>0</v>
      </c>
      <c r="D382" t="s">
        <v>1101</v>
      </c>
      <c r="E382" s="272" t="s">
        <v>1244</v>
      </c>
      <c r="F382" s="272">
        <v>0.00875</v>
      </c>
      <c r="G382" s="272">
        <v>0</v>
      </c>
      <c r="H382" s="272"/>
    </row>
    <row r="383" spans="1:8" ht="17.25">
      <c r="A383" t="s">
        <v>232</v>
      </c>
      <c r="B383">
        <v>0</v>
      </c>
      <c r="C383">
        <v>0</v>
      </c>
      <c r="D383" t="s">
        <v>1101</v>
      </c>
      <c r="E383" s="272" t="s">
        <v>1245</v>
      </c>
      <c r="F383" s="272">
        <v>0.01875</v>
      </c>
      <c r="G383" s="272">
        <v>0</v>
      </c>
      <c r="H383" s="272"/>
    </row>
  </sheetData>
  <sheetProtection/>
  <mergeCells count="2">
    <mergeCell ref="I2:J2"/>
    <mergeCell ref="P2:Q2"/>
  </mergeCells>
  <printOptions/>
  <pageMargins left="0.36" right="0.49" top="0.984251968503937" bottom="0.984251968503937" header="0.5118110236220472" footer="0.5118110236220472"/>
  <pageSetup fitToHeight="1" fitToWidth="1" horizontalDpi="600" verticalDpi="600" orientation="portrait" paperSize="9" scale="67" r:id="rId2"/>
  <drawing r:id="rId1"/>
</worksheet>
</file>

<file path=xl/worksheets/sheet12.xml><?xml version="1.0" encoding="utf-8"?>
<worksheet xmlns="http://schemas.openxmlformats.org/spreadsheetml/2006/main" xmlns:r="http://schemas.openxmlformats.org/officeDocument/2006/relationships">
  <sheetPr codeName="Sheet19">
    <tabColor indexed="22"/>
  </sheetPr>
  <dimension ref="A1:J98"/>
  <sheetViews>
    <sheetView workbookViewId="0" topLeftCell="F1">
      <selection activeCell="H9" sqref="H9"/>
    </sheetView>
  </sheetViews>
  <sheetFormatPr defaultColWidth="9.00390625" defaultRowHeight="13.5"/>
  <cols>
    <col min="1" max="1" width="18.00390625" style="0" hidden="1" customWidth="1"/>
    <col min="2" max="2" width="0" style="0" hidden="1" customWidth="1"/>
    <col min="3" max="3" width="16.75390625" style="0" hidden="1" customWidth="1"/>
    <col min="4" max="4" width="0" style="0" hidden="1" customWidth="1"/>
    <col min="5" max="5" width="42.75390625" style="0" hidden="1" customWidth="1"/>
    <col min="6" max="6" width="4.375" style="0" customWidth="1"/>
    <col min="7" max="7" width="33.50390625" style="0" customWidth="1"/>
    <col min="8" max="8" width="2.50390625" style="0" customWidth="1"/>
    <col min="9" max="9" width="4.375" style="0" customWidth="1"/>
    <col min="10" max="10" width="40.25390625" style="0" customWidth="1"/>
  </cols>
  <sheetData>
    <row r="1" spans="1:10" ht="19.5" thickBot="1">
      <c r="A1" s="3" t="s">
        <v>416</v>
      </c>
      <c r="B1" s="3" t="s">
        <v>417</v>
      </c>
      <c r="C1" s="3" t="s">
        <v>381</v>
      </c>
      <c r="D1" s="3" t="s">
        <v>417</v>
      </c>
      <c r="E1" s="184" t="s">
        <v>1326</v>
      </c>
      <c r="F1" s="789" t="s">
        <v>577</v>
      </c>
      <c r="G1" s="789"/>
      <c r="H1" s="789"/>
      <c r="I1" s="789"/>
      <c r="J1" s="789"/>
    </row>
    <row r="2" spans="1:10" s="1" customFormat="1" ht="12.75" thickBot="1">
      <c r="A2" s="4" t="s">
        <v>352</v>
      </c>
      <c r="B2" s="4">
        <v>102</v>
      </c>
      <c r="C2" s="4" t="s">
        <v>320</v>
      </c>
      <c r="D2" s="4">
        <v>211</v>
      </c>
      <c r="E2" s="1" t="s">
        <v>1327</v>
      </c>
      <c r="F2" s="185" t="s">
        <v>1328</v>
      </c>
      <c r="G2" s="186" t="s">
        <v>1257</v>
      </c>
      <c r="I2" s="185" t="s">
        <v>1328</v>
      </c>
      <c r="J2" s="186" t="s">
        <v>1257</v>
      </c>
    </row>
    <row r="3" spans="1:10" s="1" customFormat="1" ht="12">
      <c r="A3" s="4" t="s">
        <v>353</v>
      </c>
      <c r="B3" s="4">
        <v>103</v>
      </c>
      <c r="C3" s="4" t="s">
        <v>331</v>
      </c>
      <c r="D3" s="4">
        <v>222</v>
      </c>
      <c r="E3" s="1" t="s">
        <v>1329</v>
      </c>
      <c r="F3" s="187">
        <v>1</v>
      </c>
      <c r="G3" s="188" t="s">
        <v>1330</v>
      </c>
      <c r="I3" s="187">
        <v>50</v>
      </c>
      <c r="J3" s="188" t="s">
        <v>1331</v>
      </c>
    </row>
    <row r="4" spans="1:10" s="1" customFormat="1" ht="12">
      <c r="A4" s="4" t="s">
        <v>354</v>
      </c>
      <c r="B4" s="4">
        <v>104</v>
      </c>
      <c r="C4" s="4" t="s">
        <v>325</v>
      </c>
      <c r="D4" s="4">
        <v>216</v>
      </c>
      <c r="E4" s="1" t="s">
        <v>1332</v>
      </c>
      <c r="F4" s="189">
        <v>2</v>
      </c>
      <c r="G4" s="190" t="s">
        <v>1333</v>
      </c>
      <c r="I4" s="189">
        <v>51</v>
      </c>
      <c r="J4" s="190" t="s">
        <v>1334</v>
      </c>
    </row>
    <row r="5" spans="1:10" s="1" customFormat="1" ht="12">
      <c r="A5" s="4" t="s">
        <v>355</v>
      </c>
      <c r="B5" s="4">
        <v>106</v>
      </c>
      <c r="C5" s="4" t="s">
        <v>350</v>
      </c>
      <c r="D5" s="4">
        <v>382</v>
      </c>
      <c r="E5" s="1" t="s">
        <v>1335</v>
      </c>
      <c r="F5" s="189">
        <v>3</v>
      </c>
      <c r="G5" s="190" t="s">
        <v>1336</v>
      </c>
      <c r="I5" s="189">
        <v>52</v>
      </c>
      <c r="J5" s="190" t="s">
        <v>146</v>
      </c>
    </row>
    <row r="6" spans="1:10" s="1" customFormat="1" ht="12">
      <c r="A6" s="4" t="s">
        <v>356</v>
      </c>
      <c r="B6" s="4">
        <v>107</v>
      </c>
      <c r="C6" s="4" t="s">
        <v>317</v>
      </c>
      <c r="D6" s="4">
        <v>208</v>
      </c>
      <c r="E6" s="1" t="s">
        <v>1337</v>
      </c>
      <c r="F6" s="189">
        <v>4</v>
      </c>
      <c r="G6" s="190" t="s">
        <v>1338</v>
      </c>
      <c r="I6" s="189">
        <v>53</v>
      </c>
      <c r="J6" s="190" t="s">
        <v>1339</v>
      </c>
    </row>
    <row r="7" spans="1:10" s="1" customFormat="1" ht="12">
      <c r="A7" s="4" t="s">
        <v>357</v>
      </c>
      <c r="B7" s="4">
        <v>108</v>
      </c>
      <c r="C7" s="4" t="s">
        <v>311</v>
      </c>
      <c r="D7" s="4">
        <v>202</v>
      </c>
      <c r="E7" s="1" t="s">
        <v>1340</v>
      </c>
      <c r="F7" s="189">
        <v>5</v>
      </c>
      <c r="G7" s="190" t="s">
        <v>1341</v>
      </c>
      <c r="I7" s="189">
        <v>54</v>
      </c>
      <c r="J7" s="190" t="s">
        <v>1342</v>
      </c>
    </row>
    <row r="8" spans="1:10" s="1" customFormat="1" ht="12">
      <c r="A8" s="4" t="s">
        <v>358</v>
      </c>
      <c r="B8" s="4">
        <v>109</v>
      </c>
      <c r="C8" s="4" t="s">
        <v>346</v>
      </c>
      <c r="D8" s="4">
        <v>361</v>
      </c>
      <c r="E8" s="1" t="s">
        <v>1343</v>
      </c>
      <c r="F8" s="189">
        <v>6</v>
      </c>
      <c r="G8" s="190" t="s">
        <v>1344</v>
      </c>
      <c r="I8" s="189">
        <v>55</v>
      </c>
      <c r="J8" s="190" t="s">
        <v>1345</v>
      </c>
    </row>
    <row r="9" spans="1:10" s="1" customFormat="1" ht="12">
      <c r="A9" s="4" t="s">
        <v>359</v>
      </c>
      <c r="B9" s="4">
        <v>111</v>
      </c>
      <c r="C9" s="4" t="s">
        <v>339</v>
      </c>
      <c r="D9" s="4">
        <v>230</v>
      </c>
      <c r="E9" s="1" t="s">
        <v>1346</v>
      </c>
      <c r="F9" s="189">
        <v>7</v>
      </c>
      <c r="G9" s="190" t="s">
        <v>147</v>
      </c>
      <c r="I9" s="189">
        <v>56</v>
      </c>
      <c r="J9" s="190" t="s">
        <v>1347</v>
      </c>
    </row>
    <row r="10" spans="1:10" s="1" customFormat="1" ht="12">
      <c r="A10" s="4" t="s">
        <v>360</v>
      </c>
      <c r="B10" s="4">
        <v>113</v>
      </c>
      <c r="C10" s="4" t="s">
        <v>334</v>
      </c>
      <c r="D10" s="4">
        <v>225</v>
      </c>
      <c r="E10" s="1" t="s">
        <v>1348</v>
      </c>
      <c r="F10" s="189">
        <v>8</v>
      </c>
      <c r="G10" s="190" t="s">
        <v>1349</v>
      </c>
      <c r="I10" s="189">
        <v>57</v>
      </c>
      <c r="J10" s="190" t="s">
        <v>1350</v>
      </c>
    </row>
    <row r="11" spans="1:10" s="1" customFormat="1" ht="12">
      <c r="A11" s="4" t="s">
        <v>361</v>
      </c>
      <c r="B11" s="4">
        <v>114</v>
      </c>
      <c r="C11" s="4" t="s">
        <v>316</v>
      </c>
      <c r="D11" s="4">
        <v>207</v>
      </c>
      <c r="E11" s="1" t="s">
        <v>1351</v>
      </c>
      <c r="F11" s="189">
        <v>9</v>
      </c>
      <c r="G11" s="190" t="s">
        <v>1352</v>
      </c>
      <c r="I11" s="189">
        <v>58</v>
      </c>
      <c r="J11" s="190" t="s">
        <v>1353</v>
      </c>
    </row>
    <row r="12" spans="1:10" s="1" customFormat="1" ht="12">
      <c r="A12" s="4" t="s">
        <v>362</v>
      </c>
      <c r="B12" s="4">
        <v>115</v>
      </c>
      <c r="C12" s="4" t="s">
        <v>341</v>
      </c>
      <c r="D12" s="4">
        <v>232</v>
      </c>
      <c r="E12" s="1" t="s">
        <v>1354</v>
      </c>
      <c r="F12" s="189">
        <v>10</v>
      </c>
      <c r="G12" s="190" t="s">
        <v>1355</v>
      </c>
      <c r="I12" s="189">
        <v>59</v>
      </c>
      <c r="J12" s="190" t="s">
        <v>1356</v>
      </c>
    </row>
    <row r="13" spans="1:10" s="1" customFormat="1" ht="12">
      <c r="A13" s="4" t="s">
        <v>363</v>
      </c>
      <c r="B13" s="4">
        <v>116</v>
      </c>
      <c r="C13" s="4" t="s">
        <v>1357</v>
      </c>
      <c r="D13" s="4">
        <v>141</v>
      </c>
      <c r="E13" s="1" t="s">
        <v>1358</v>
      </c>
      <c r="F13" s="189">
        <v>11</v>
      </c>
      <c r="G13" s="190" t="s">
        <v>148</v>
      </c>
      <c r="I13" s="189">
        <v>60</v>
      </c>
      <c r="J13" s="190" t="s">
        <v>1359</v>
      </c>
    </row>
    <row r="14" spans="1:10" s="1" customFormat="1" ht="12">
      <c r="A14" s="4" t="s">
        <v>364</v>
      </c>
      <c r="B14" s="4">
        <v>117</v>
      </c>
      <c r="C14" s="4" t="s">
        <v>1360</v>
      </c>
      <c r="D14" s="4">
        <v>142</v>
      </c>
      <c r="E14" s="1" t="s">
        <v>1361</v>
      </c>
      <c r="F14" s="189">
        <v>12</v>
      </c>
      <c r="G14" s="190" t="s">
        <v>149</v>
      </c>
      <c r="I14" s="189">
        <v>61</v>
      </c>
      <c r="J14" s="190" t="s">
        <v>1362</v>
      </c>
    </row>
    <row r="15" spans="1:10" s="1" customFormat="1" ht="12">
      <c r="A15" s="4" t="s">
        <v>365</v>
      </c>
      <c r="B15" s="4">
        <v>118</v>
      </c>
      <c r="C15" s="4" t="s">
        <v>1363</v>
      </c>
      <c r="D15" s="4">
        <v>143</v>
      </c>
      <c r="E15" s="1" t="s">
        <v>1364</v>
      </c>
      <c r="F15" s="189">
        <v>13</v>
      </c>
      <c r="G15" s="190" t="s">
        <v>150</v>
      </c>
      <c r="I15" s="189">
        <v>62</v>
      </c>
      <c r="J15" s="190" t="s">
        <v>1365</v>
      </c>
    </row>
    <row r="16" spans="1:10" s="1" customFormat="1" ht="12">
      <c r="A16" s="4" t="s">
        <v>366</v>
      </c>
      <c r="B16" s="4">
        <v>119</v>
      </c>
      <c r="C16" s="4" t="s">
        <v>1366</v>
      </c>
      <c r="D16" s="4">
        <v>144</v>
      </c>
      <c r="E16" s="1" t="s">
        <v>1367</v>
      </c>
      <c r="F16" s="189">
        <v>14</v>
      </c>
      <c r="G16" s="190" t="s">
        <v>1368</v>
      </c>
      <c r="I16" s="189">
        <v>63</v>
      </c>
      <c r="J16" s="190" t="s">
        <v>151</v>
      </c>
    </row>
    <row r="17" spans="1:10" s="1" customFormat="1" ht="13.5" customHeight="1">
      <c r="A17" s="4" t="s">
        <v>367</v>
      </c>
      <c r="B17" s="4">
        <v>120</v>
      </c>
      <c r="C17" s="4" t="s">
        <v>1369</v>
      </c>
      <c r="D17" s="4">
        <v>145</v>
      </c>
      <c r="E17" s="1" t="s">
        <v>1370</v>
      </c>
      <c r="F17" s="189">
        <v>15</v>
      </c>
      <c r="G17" s="190" t="s">
        <v>152</v>
      </c>
      <c r="I17" s="189">
        <v>64</v>
      </c>
      <c r="J17" s="190" t="s">
        <v>1371</v>
      </c>
    </row>
    <row r="18" spans="1:10" s="1" customFormat="1" ht="12">
      <c r="A18" s="4" t="s">
        <v>368</v>
      </c>
      <c r="B18" s="4">
        <v>121</v>
      </c>
      <c r="C18" s="4" t="s">
        <v>1372</v>
      </c>
      <c r="D18" s="4">
        <v>146</v>
      </c>
      <c r="E18" s="1" t="s">
        <v>1373</v>
      </c>
      <c r="F18" s="189">
        <v>16</v>
      </c>
      <c r="G18" s="190" t="s">
        <v>1374</v>
      </c>
      <c r="I18" s="189">
        <v>65</v>
      </c>
      <c r="J18" s="190" t="s">
        <v>1375</v>
      </c>
    </row>
    <row r="19" spans="1:10" s="1" customFormat="1" ht="12">
      <c r="A19" s="4" t="s">
        <v>369</v>
      </c>
      <c r="B19" s="4">
        <v>122</v>
      </c>
      <c r="C19" s="4" t="s">
        <v>1376</v>
      </c>
      <c r="D19" s="4">
        <v>147</v>
      </c>
      <c r="E19" s="1" t="s">
        <v>1377</v>
      </c>
      <c r="F19" s="189">
        <v>17</v>
      </c>
      <c r="G19" s="190" t="s">
        <v>1378</v>
      </c>
      <c r="I19" s="189">
        <v>66</v>
      </c>
      <c r="J19" s="190" t="s">
        <v>1379</v>
      </c>
    </row>
    <row r="20" spans="1:10" s="1" customFormat="1" ht="12">
      <c r="A20" s="4" t="s">
        <v>370</v>
      </c>
      <c r="B20" s="4">
        <v>123</v>
      </c>
      <c r="C20" s="4" t="s">
        <v>338</v>
      </c>
      <c r="D20" s="4">
        <v>229</v>
      </c>
      <c r="E20" s="1" t="s">
        <v>1380</v>
      </c>
      <c r="F20" s="189">
        <v>18</v>
      </c>
      <c r="G20" s="190" t="s">
        <v>153</v>
      </c>
      <c r="I20" s="189">
        <v>67</v>
      </c>
      <c r="J20" s="190" t="s">
        <v>154</v>
      </c>
    </row>
    <row r="21" spans="1:10" s="1" customFormat="1" ht="12">
      <c r="A21" s="4" t="s">
        <v>371</v>
      </c>
      <c r="B21" s="4">
        <v>124</v>
      </c>
      <c r="C21" s="4" t="s">
        <v>318</v>
      </c>
      <c r="D21" s="4">
        <v>209</v>
      </c>
      <c r="E21" s="1" t="s">
        <v>1381</v>
      </c>
      <c r="F21" s="189">
        <v>19</v>
      </c>
      <c r="G21" s="190" t="s">
        <v>155</v>
      </c>
      <c r="I21" s="189">
        <v>68</v>
      </c>
      <c r="J21" s="190" t="s">
        <v>1382</v>
      </c>
    </row>
    <row r="22" spans="1:10" s="1" customFormat="1" ht="12">
      <c r="A22" s="4" t="s">
        <v>372</v>
      </c>
      <c r="B22" s="4">
        <v>125</v>
      </c>
      <c r="C22" s="4" t="s">
        <v>326</v>
      </c>
      <c r="D22" s="4">
        <v>217</v>
      </c>
      <c r="E22" s="1" t="s">
        <v>1383</v>
      </c>
      <c r="F22" s="189">
        <v>20</v>
      </c>
      <c r="G22" s="190" t="s">
        <v>1384</v>
      </c>
      <c r="I22" s="189">
        <v>69</v>
      </c>
      <c r="J22" s="190" t="s">
        <v>1385</v>
      </c>
    </row>
    <row r="23" spans="1:10" s="1" customFormat="1" ht="12">
      <c r="A23" s="4" t="s">
        <v>373</v>
      </c>
      <c r="B23" s="4">
        <v>126</v>
      </c>
      <c r="C23" s="4" t="s">
        <v>324</v>
      </c>
      <c r="D23" s="4">
        <v>215</v>
      </c>
      <c r="E23" s="1" t="s">
        <v>1386</v>
      </c>
      <c r="F23" s="189">
        <v>21</v>
      </c>
      <c r="G23" s="190" t="s">
        <v>156</v>
      </c>
      <c r="I23" s="189">
        <v>70</v>
      </c>
      <c r="J23" s="190" t="s">
        <v>1387</v>
      </c>
    </row>
    <row r="24" spans="1:10" s="1" customFormat="1" ht="12">
      <c r="A24" s="4" t="s">
        <v>374</v>
      </c>
      <c r="B24" s="4">
        <v>127</v>
      </c>
      <c r="C24" s="4" t="s">
        <v>314</v>
      </c>
      <c r="D24" s="4">
        <v>205</v>
      </c>
      <c r="E24" s="1" t="s">
        <v>1388</v>
      </c>
      <c r="F24" s="189">
        <v>22</v>
      </c>
      <c r="G24" s="190" t="s">
        <v>1389</v>
      </c>
      <c r="I24" s="189">
        <v>71</v>
      </c>
      <c r="J24" s="190" t="s">
        <v>12</v>
      </c>
    </row>
    <row r="25" spans="1:10" s="1" customFormat="1" ht="12">
      <c r="A25" s="4" t="s">
        <v>375</v>
      </c>
      <c r="B25" s="4">
        <v>128</v>
      </c>
      <c r="C25" s="4" t="s">
        <v>333</v>
      </c>
      <c r="D25" s="4">
        <v>224</v>
      </c>
      <c r="E25" s="1" t="s">
        <v>13</v>
      </c>
      <c r="F25" s="189">
        <v>23</v>
      </c>
      <c r="G25" s="190" t="s">
        <v>157</v>
      </c>
      <c r="I25" s="189">
        <v>72</v>
      </c>
      <c r="J25" s="190" t="s">
        <v>14</v>
      </c>
    </row>
    <row r="26" spans="1:10" s="1" customFormat="1" ht="12">
      <c r="A26" s="4" t="s">
        <v>1357</v>
      </c>
      <c r="B26" s="4">
        <v>141</v>
      </c>
      <c r="C26" s="4" t="s">
        <v>351</v>
      </c>
      <c r="D26" s="4">
        <v>383</v>
      </c>
      <c r="E26" s="1" t="s">
        <v>15</v>
      </c>
      <c r="F26" s="189">
        <v>24</v>
      </c>
      <c r="G26" s="190" t="s">
        <v>158</v>
      </c>
      <c r="I26" s="189">
        <v>73</v>
      </c>
      <c r="J26" s="190" t="s">
        <v>16</v>
      </c>
    </row>
    <row r="27" spans="1:10" s="1" customFormat="1" ht="12">
      <c r="A27" s="4" t="s">
        <v>1360</v>
      </c>
      <c r="B27" s="4">
        <v>142</v>
      </c>
      <c r="C27" s="4" t="s">
        <v>322</v>
      </c>
      <c r="D27" s="4">
        <v>213</v>
      </c>
      <c r="E27" s="1" t="s">
        <v>17</v>
      </c>
      <c r="F27" s="189">
        <v>25</v>
      </c>
      <c r="G27" s="190" t="s">
        <v>159</v>
      </c>
      <c r="I27" s="189">
        <v>74</v>
      </c>
      <c r="J27" s="190" t="s">
        <v>18</v>
      </c>
    </row>
    <row r="28" spans="1:10" s="1" customFormat="1" ht="12">
      <c r="A28" s="4" t="s">
        <v>1363</v>
      </c>
      <c r="B28" s="4">
        <v>143</v>
      </c>
      <c r="C28" s="4" t="s">
        <v>315</v>
      </c>
      <c r="D28" s="4">
        <v>206</v>
      </c>
      <c r="E28" s="1" t="s">
        <v>19</v>
      </c>
      <c r="F28" s="189">
        <v>26</v>
      </c>
      <c r="G28" s="190" t="s">
        <v>160</v>
      </c>
      <c r="I28" s="189">
        <v>75</v>
      </c>
      <c r="J28" s="190" t="s">
        <v>20</v>
      </c>
    </row>
    <row r="29" spans="1:10" s="1" customFormat="1" ht="12">
      <c r="A29" s="4" t="s">
        <v>1366</v>
      </c>
      <c r="B29" s="4">
        <v>144</v>
      </c>
      <c r="C29" s="4" t="s">
        <v>337</v>
      </c>
      <c r="D29" s="4">
        <v>228</v>
      </c>
      <c r="E29" s="1" t="s">
        <v>21</v>
      </c>
      <c r="F29" s="189">
        <v>27</v>
      </c>
      <c r="G29" s="190" t="s">
        <v>161</v>
      </c>
      <c r="I29" s="189">
        <v>76</v>
      </c>
      <c r="J29" s="190" t="s">
        <v>22</v>
      </c>
    </row>
    <row r="30" spans="1:10" s="1" customFormat="1" ht="12">
      <c r="A30" s="4" t="s">
        <v>1369</v>
      </c>
      <c r="B30" s="4">
        <v>145</v>
      </c>
      <c r="C30" s="4" t="s">
        <v>349</v>
      </c>
      <c r="D30" s="4">
        <v>381</v>
      </c>
      <c r="E30" s="1" t="s">
        <v>23</v>
      </c>
      <c r="F30" s="189">
        <v>28</v>
      </c>
      <c r="G30" s="190" t="s">
        <v>162</v>
      </c>
      <c r="I30" s="189">
        <v>77</v>
      </c>
      <c r="J30" s="190" t="s">
        <v>24</v>
      </c>
    </row>
    <row r="31" spans="1:10" s="1" customFormat="1" ht="12">
      <c r="A31" s="4" t="s">
        <v>1372</v>
      </c>
      <c r="B31" s="4">
        <v>146</v>
      </c>
      <c r="C31" s="4" t="s">
        <v>340</v>
      </c>
      <c r="D31" s="4">
        <v>231</v>
      </c>
      <c r="E31" s="1" t="s">
        <v>25</v>
      </c>
      <c r="F31" s="189">
        <v>29</v>
      </c>
      <c r="G31" s="190" t="s">
        <v>163</v>
      </c>
      <c r="I31" s="189">
        <v>78</v>
      </c>
      <c r="J31" s="190" t="s">
        <v>26</v>
      </c>
    </row>
    <row r="32" spans="1:10" s="1" customFormat="1" ht="12">
      <c r="A32" s="4" t="s">
        <v>1376</v>
      </c>
      <c r="B32" s="4">
        <v>147</v>
      </c>
      <c r="C32" s="4" t="s">
        <v>366</v>
      </c>
      <c r="D32" s="4">
        <v>119</v>
      </c>
      <c r="E32" s="1" t="s">
        <v>27</v>
      </c>
      <c r="F32" s="189">
        <v>30</v>
      </c>
      <c r="G32" s="190" t="s">
        <v>164</v>
      </c>
      <c r="I32" s="189">
        <v>79</v>
      </c>
      <c r="J32" s="190" t="s">
        <v>47</v>
      </c>
    </row>
    <row r="33" spans="1:10" s="1" customFormat="1" ht="12">
      <c r="A33" s="4" t="s">
        <v>311</v>
      </c>
      <c r="B33" s="4">
        <v>202</v>
      </c>
      <c r="C33" s="4" t="s">
        <v>364</v>
      </c>
      <c r="D33" s="4">
        <v>117</v>
      </c>
      <c r="E33" s="1" t="s">
        <v>48</v>
      </c>
      <c r="F33" s="189">
        <v>31</v>
      </c>
      <c r="G33" s="190" t="s">
        <v>49</v>
      </c>
      <c r="I33" s="189">
        <v>80</v>
      </c>
      <c r="J33" s="190" t="s">
        <v>50</v>
      </c>
    </row>
    <row r="34" spans="1:10" s="1" customFormat="1" ht="12">
      <c r="A34" s="4" t="s">
        <v>312</v>
      </c>
      <c r="B34" s="4">
        <v>203</v>
      </c>
      <c r="C34" s="4" t="s">
        <v>356</v>
      </c>
      <c r="D34" s="4">
        <v>107</v>
      </c>
      <c r="E34" s="1" t="s">
        <v>51</v>
      </c>
      <c r="F34" s="189">
        <v>32</v>
      </c>
      <c r="G34" s="190" t="s">
        <v>52</v>
      </c>
      <c r="I34" s="189">
        <v>81</v>
      </c>
      <c r="J34" s="190" t="s">
        <v>53</v>
      </c>
    </row>
    <row r="35" spans="1:10" s="1" customFormat="1" ht="12">
      <c r="A35" s="4" t="s">
        <v>313</v>
      </c>
      <c r="B35" s="4">
        <v>204</v>
      </c>
      <c r="C35" s="4" t="s">
        <v>354</v>
      </c>
      <c r="D35" s="4">
        <v>104</v>
      </c>
      <c r="E35" s="1" t="s">
        <v>54</v>
      </c>
      <c r="F35" s="189">
        <v>33</v>
      </c>
      <c r="G35" s="190" t="s">
        <v>55</v>
      </c>
      <c r="I35" s="189">
        <v>82</v>
      </c>
      <c r="J35" s="190" t="s">
        <v>56</v>
      </c>
    </row>
    <row r="36" spans="1:10" s="1" customFormat="1" ht="12">
      <c r="A36" s="4" t="s">
        <v>314</v>
      </c>
      <c r="B36" s="4">
        <v>205</v>
      </c>
      <c r="C36" s="4" t="s">
        <v>367</v>
      </c>
      <c r="D36" s="4">
        <v>120</v>
      </c>
      <c r="E36" s="1" t="s">
        <v>57</v>
      </c>
      <c r="F36" s="189">
        <v>34</v>
      </c>
      <c r="G36" s="190" t="s">
        <v>58</v>
      </c>
      <c r="I36" s="189">
        <v>83</v>
      </c>
      <c r="J36" s="190" t="s">
        <v>59</v>
      </c>
    </row>
    <row r="37" spans="1:10" s="1" customFormat="1" ht="12">
      <c r="A37" s="4" t="s">
        <v>315</v>
      </c>
      <c r="B37" s="4">
        <v>206</v>
      </c>
      <c r="C37" s="4" t="s">
        <v>372</v>
      </c>
      <c r="D37" s="4">
        <v>125</v>
      </c>
      <c r="E37" s="1" t="s">
        <v>60</v>
      </c>
      <c r="F37" s="189">
        <v>35</v>
      </c>
      <c r="G37" s="190" t="s">
        <v>61</v>
      </c>
      <c r="I37" s="189">
        <v>84</v>
      </c>
      <c r="J37" s="190" t="s">
        <v>62</v>
      </c>
    </row>
    <row r="38" spans="1:10" s="1" customFormat="1" ht="12">
      <c r="A38" s="4" t="s">
        <v>316</v>
      </c>
      <c r="B38" s="4">
        <v>207</v>
      </c>
      <c r="C38" s="4" t="s">
        <v>365</v>
      </c>
      <c r="D38" s="4">
        <v>118</v>
      </c>
      <c r="E38" s="1" t="s">
        <v>63</v>
      </c>
      <c r="F38" s="189">
        <v>36</v>
      </c>
      <c r="G38" s="190" t="s">
        <v>64</v>
      </c>
      <c r="I38" s="189">
        <v>85</v>
      </c>
      <c r="J38" s="190" t="s">
        <v>65</v>
      </c>
    </row>
    <row r="39" spans="1:10" s="1" customFormat="1" ht="12">
      <c r="A39" s="4" t="s">
        <v>317</v>
      </c>
      <c r="B39" s="4">
        <v>208</v>
      </c>
      <c r="C39" s="4" t="s">
        <v>363</v>
      </c>
      <c r="D39" s="4">
        <v>116</v>
      </c>
      <c r="E39" s="1" t="s">
        <v>66</v>
      </c>
      <c r="F39" s="189">
        <v>37</v>
      </c>
      <c r="G39" s="190" t="s">
        <v>69</v>
      </c>
      <c r="I39" s="189">
        <v>86</v>
      </c>
      <c r="J39" s="190" t="s">
        <v>70</v>
      </c>
    </row>
    <row r="40" spans="1:10" s="1" customFormat="1" ht="12">
      <c r="A40" s="4" t="s">
        <v>318</v>
      </c>
      <c r="B40" s="4">
        <v>209</v>
      </c>
      <c r="C40" s="4" t="s">
        <v>355</v>
      </c>
      <c r="D40" s="4">
        <v>106</v>
      </c>
      <c r="E40" s="1" t="s">
        <v>71</v>
      </c>
      <c r="F40" s="189">
        <v>38</v>
      </c>
      <c r="G40" s="190" t="s">
        <v>72</v>
      </c>
      <c r="I40" s="189">
        <v>87</v>
      </c>
      <c r="J40" s="190" t="s">
        <v>73</v>
      </c>
    </row>
    <row r="41" spans="1:10" s="1" customFormat="1" ht="12">
      <c r="A41" s="4" t="s">
        <v>319</v>
      </c>
      <c r="B41" s="4">
        <v>210</v>
      </c>
      <c r="C41" s="4" t="s">
        <v>369</v>
      </c>
      <c r="D41" s="4">
        <v>122</v>
      </c>
      <c r="E41" s="1" t="s">
        <v>74</v>
      </c>
      <c r="F41" s="189">
        <v>39</v>
      </c>
      <c r="G41" s="190" t="s">
        <v>75</v>
      </c>
      <c r="I41" s="189">
        <v>88</v>
      </c>
      <c r="J41" s="190" t="s">
        <v>76</v>
      </c>
    </row>
    <row r="42" spans="1:10" s="1" customFormat="1" ht="12">
      <c r="A42" s="4" t="s">
        <v>320</v>
      </c>
      <c r="B42" s="4">
        <v>211</v>
      </c>
      <c r="C42" s="4" t="s">
        <v>360</v>
      </c>
      <c r="D42" s="4">
        <v>113</v>
      </c>
      <c r="E42" s="1" t="s">
        <v>77</v>
      </c>
      <c r="F42" s="189">
        <v>40</v>
      </c>
      <c r="G42" s="190" t="s">
        <v>165</v>
      </c>
      <c r="I42" s="189">
        <v>89</v>
      </c>
      <c r="J42" s="190" t="s">
        <v>78</v>
      </c>
    </row>
    <row r="43" spans="1:10" s="1" customFormat="1" ht="12">
      <c r="A43" s="4" t="s">
        <v>321</v>
      </c>
      <c r="B43" s="4">
        <v>212</v>
      </c>
      <c r="C43" s="4" t="s">
        <v>357</v>
      </c>
      <c r="D43" s="4">
        <v>108</v>
      </c>
      <c r="E43" s="1" t="s">
        <v>79</v>
      </c>
      <c r="F43" s="189">
        <v>41</v>
      </c>
      <c r="G43" s="190" t="s">
        <v>166</v>
      </c>
      <c r="I43" s="189">
        <v>90</v>
      </c>
      <c r="J43" s="190" t="s">
        <v>80</v>
      </c>
    </row>
    <row r="44" spans="1:10" s="1" customFormat="1" ht="12">
      <c r="A44" s="4" t="s">
        <v>322</v>
      </c>
      <c r="B44" s="4">
        <v>213</v>
      </c>
      <c r="C44" s="4" t="s">
        <v>375</v>
      </c>
      <c r="D44" s="4">
        <v>128</v>
      </c>
      <c r="E44" s="1" t="s">
        <v>81</v>
      </c>
      <c r="F44" s="189">
        <v>42</v>
      </c>
      <c r="G44" s="190" t="s">
        <v>82</v>
      </c>
      <c r="I44" s="189">
        <v>91</v>
      </c>
      <c r="J44" s="190" t="s">
        <v>83</v>
      </c>
    </row>
    <row r="45" spans="1:10" s="1" customFormat="1" ht="12">
      <c r="A45" s="4" t="s">
        <v>323</v>
      </c>
      <c r="B45" s="4">
        <v>214</v>
      </c>
      <c r="C45" s="4" t="s">
        <v>371</v>
      </c>
      <c r="D45" s="4">
        <v>124</v>
      </c>
      <c r="E45" s="1" t="s">
        <v>84</v>
      </c>
      <c r="F45" s="189">
        <v>43</v>
      </c>
      <c r="G45" s="190" t="s">
        <v>85</v>
      </c>
      <c r="I45" s="189">
        <v>92</v>
      </c>
      <c r="J45" s="190" t="s">
        <v>86</v>
      </c>
    </row>
    <row r="46" spans="1:10" s="1" customFormat="1" ht="12">
      <c r="A46" s="4" t="s">
        <v>324</v>
      </c>
      <c r="B46" s="4">
        <v>215</v>
      </c>
      <c r="C46" s="4" t="s">
        <v>358</v>
      </c>
      <c r="D46" s="4">
        <v>109</v>
      </c>
      <c r="E46" s="1" t="s">
        <v>87</v>
      </c>
      <c r="F46" s="189">
        <v>44</v>
      </c>
      <c r="G46" s="190" t="s">
        <v>88</v>
      </c>
      <c r="I46" s="189">
        <v>93</v>
      </c>
      <c r="J46" s="190" t="s">
        <v>89</v>
      </c>
    </row>
    <row r="47" spans="1:10" s="1" customFormat="1" ht="12">
      <c r="A47" s="4" t="s">
        <v>325</v>
      </c>
      <c r="B47" s="4">
        <v>216</v>
      </c>
      <c r="C47" s="4" t="s">
        <v>352</v>
      </c>
      <c r="D47" s="4">
        <v>102</v>
      </c>
      <c r="E47" s="1" t="s">
        <v>90</v>
      </c>
      <c r="F47" s="189">
        <v>45</v>
      </c>
      <c r="G47" s="190" t="s">
        <v>91</v>
      </c>
      <c r="I47" s="189">
        <v>94</v>
      </c>
      <c r="J47" s="190" t="s">
        <v>92</v>
      </c>
    </row>
    <row r="48" spans="1:10" s="1" customFormat="1" ht="12">
      <c r="A48" s="4" t="s">
        <v>326</v>
      </c>
      <c r="B48" s="4">
        <v>217</v>
      </c>
      <c r="C48" s="4" t="s">
        <v>368</v>
      </c>
      <c r="D48" s="4">
        <v>121</v>
      </c>
      <c r="E48" s="1" t="s">
        <v>93</v>
      </c>
      <c r="F48" s="189">
        <v>46</v>
      </c>
      <c r="G48" s="190" t="s">
        <v>94</v>
      </c>
      <c r="I48" s="189">
        <v>95</v>
      </c>
      <c r="J48" s="190" t="s">
        <v>95</v>
      </c>
    </row>
    <row r="49" spans="1:10" s="1" customFormat="1" ht="12">
      <c r="A49" s="4" t="s">
        <v>327</v>
      </c>
      <c r="B49" s="4">
        <v>218</v>
      </c>
      <c r="C49" s="4" t="s">
        <v>362</v>
      </c>
      <c r="D49" s="4">
        <v>115</v>
      </c>
      <c r="E49" s="1" t="s">
        <v>96</v>
      </c>
      <c r="F49" s="189">
        <v>47</v>
      </c>
      <c r="G49" s="190" t="s">
        <v>97</v>
      </c>
      <c r="I49" s="189">
        <v>96</v>
      </c>
      <c r="J49" s="190" t="s">
        <v>98</v>
      </c>
    </row>
    <row r="50" spans="1:10" s="1" customFormat="1" ht="12.75" thickBot="1">
      <c r="A50" s="4" t="s">
        <v>328</v>
      </c>
      <c r="B50" s="4">
        <v>219</v>
      </c>
      <c r="C50" s="4" t="s">
        <v>361</v>
      </c>
      <c r="D50" s="4">
        <v>114</v>
      </c>
      <c r="E50" s="1" t="s">
        <v>99</v>
      </c>
      <c r="F50" s="189">
        <v>48</v>
      </c>
      <c r="G50" s="190" t="s">
        <v>167</v>
      </c>
      <c r="I50" s="191">
        <v>99</v>
      </c>
      <c r="J50" s="192" t="s">
        <v>100</v>
      </c>
    </row>
    <row r="51" spans="1:7" s="1" customFormat="1" ht="12.75" thickBot="1">
      <c r="A51" s="4" t="s">
        <v>329</v>
      </c>
      <c r="B51" s="4">
        <v>220</v>
      </c>
      <c r="C51" s="4" t="s">
        <v>353</v>
      </c>
      <c r="D51" s="4">
        <v>103</v>
      </c>
      <c r="E51" s="1" t="s">
        <v>101</v>
      </c>
      <c r="F51" s="191">
        <v>49</v>
      </c>
      <c r="G51" s="192" t="s">
        <v>102</v>
      </c>
    </row>
    <row r="52" spans="1:5" ht="13.5">
      <c r="A52" s="4" t="s">
        <v>330</v>
      </c>
      <c r="B52" s="4">
        <v>221</v>
      </c>
      <c r="C52" s="4" t="s">
        <v>373</v>
      </c>
      <c r="D52" s="4">
        <v>126</v>
      </c>
      <c r="E52" t="s">
        <v>103</v>
      </c>
    </row>
    <row r="53" spans="1:5" ht="13.5">
      <c r="A53" s="4" t="s">
        <v>331</v>
      </c>
      <c r="B53" s="4">
        <v>222</v>
      </c>
      <c r="C53" s="4" t="s">
        <v>374</v>
      </c>
      <c r="D53" s="4">
        <v>127</v>
      </c>
      <c r="E53" t="s">
        <v>104</v>
      </c>
    </row>
    <row r="54" spans="1:5" ht="13.5">
      <c r="A54" s="4" t="s">
        <v>332</v>
      </c>
      <c r="B54" s="4">
        <v>223</v>
      </c>
      <c r="C54" s="4" t="s">
        <v>370</v>
      </c>
      <c r="D54" s="4">
        <v>123</v>
      </c>
      <c r="E54" t="s">
        <v>105</v>
      </c>
    </row>
    <row r="55" spans="1:5" ht="13.5">
      <c r="A55" s="4" t="s">
        <v>333</v>
      </c>
      <c r="B55" s="4">
        <v>224</v>
      </c>
      <c r="C55" s="4" t="s">
        <v>359</v>
      </c>
      <c r="D55" s="4">
        <v>111</v>
      </c>
      <c r="E55" t="s">
        <v>106</v>
      </c>
    </row>
    <row r="56" spans="1:5" ht="13.5">
      <c r="A56" s="4" t="s">
        <v>334</v>
      </c>
      <c r="B56" s="4">
        <v>225</v>
      </c>
      <c r="C56" s="4" t="s">
        <v>327</v>
      </c>
      <c r="D56" s="4">
        <v>218</v>
      </c>
      <c r="E56" t="s">
        <v>107</v>
      </c>
    </row>
    <row r="57" spans="1:5" ht="13.5">
      <c r="A57" s="4" t="s">
        <v>335</v>
      </c>
      <c r="B57" s="4">
        <v>226</v>
      </c>
      <c r="C57" s="4" t="s">
        <v>313</v>
      </c>
      <c r="D57" s="4">
        <v>204</v>
      </c>
      <c r="E57" t="s">
        <v>108</v>
      </c>
    </row>
    <row r="58" spans="1:5" ht="13.5">
      <c r="A58" s="2" t="s">
        <v>336</v>
      </c>
      <c r="B58" s="2">
        <v>227</v>
      </c>
      <c r="C58" s="2" t="s">
        <v>345</v>
      </c>
      <c r="D58" s="2">
        <v>341</v>
      </c>
      <c r="E58" t="s">
        <v>109</v>
      </c>
    </row>
    <row r="59" spans="1:5" ht="13.5">
      <c r="A59" s="2" t="s">
        <v>337</v>
      </c>
      <c r="B59" s="2">
        <v>228</v>
      </c>
      <c r="C59" s="2" t="s">
        <v>347</v>
      </c>
      <c r="D59" s="2">
        <v>362</v>
      </c>
      <c r="E59" t="s">
        <v>110</v>
      </c>
    </row>
    <row r="60" spans="1:5" ht="13.5">
      <c r="A60" s="2" t="s">
        <v>338</v>
      </c>
      <c r="B60" s="2">
        <v>229</v>
      </c>
      <c r="C60" s="2" t="s">
        <v>342</v>
      </c>
      <c r="D60" s="2">
        <v>301</v>
      </c>
      <c r="E60" t="s">
        <v>111</v>
      </c>
    </row>
    <row r="61" spans="1:5" ht="13.5">
      <c r="A61" s="2" t="s">
        <v>339</v>
      </c>
      <c r="B61" s="2">
        <v>230</v>
      </c>
      <c r="C61" s="2" t="s">
        <v>336</v>
      </c>
      <c r="D61" s="2">
        <v>227</v>
      </c>
      <c r="E61" t="s">
        <v>112</v>
      </c>
    </row>
    <row r="62" spans="1:5" ht="13.5">
      <c r="A62" s="2" t="s">
        <v>340</v>
      </c>
      <c r="B62" s="2">
        <v>231</v>
      </c>
      <c r="C62" s="2" t="s">
        <v>335</v>
      </c>
      <c r="D62" s="2">
        <v>226</v>
      </c>
      <c r="E62" t="s">
        <v>113</v>
      </c>
    </row>
    <row r="63" spans="1:5" ht="13.5">
      <c r="A63" s="2" t="s">
        <v>341</v>
      </c>
      <c r="B63" s="2">
        <v>232</v>
      </c>
      <c r="C63" s="2" t="s">
        <v>344</v>
      </c>
      <c r="D63" s="2">
        <v>322</v>
      </c>
      <c r="E63" t="s">
        <v>114</v>
      </c>
    </row>
    <row r="64" spans="1:5" ht="13.5">
      <c r="A64" s="2" t="s">
        <v>342</v>
      </c>
      <c r="B64" s="2">
        <v>301</v>
      </c>
      <c r="C64" s="2" t="s">
        <v>330</v>
      </c>
      <c r="D64" s="2">
        <v>221</v>
      </c>
      <c r="E64" t="s">
        <v>115</v>
      </c>
    </row>
    <row r="65" spans="1:5" ht="13.5">
      <c r="A65" s="2" t="s">
        <v>343</v>
      </c>
      <c r="B65" s="2">
        <v>321</v>
      </c>
      <c r="C65" s="2" t="s">
        <v>321</v>
      </c>
      <c r="D65" s="2">
        <v>212</v>
      </c>
      <c r="E65" t="s">
        <v>116</v>
      </c>
    </row>
    <row r="66" spans="1:5" ht="13.5">
      <c r="A66" s="2" t="s">
        <v>344</v>
      </c>
      <c r="B66" s="2">
        <v>322</v>
      </c>
      <c r="C66" s="2" t="s">
        <v>323</v>
      </c>
      <c r="D66" s="2">
        <v>214</v>
      </c>
      <c r="E66" t="s">
        <v>117</v>
      </c>
    </row>
    <row r="67" spans="1:5" ht="13.5" customHeight="1">
      <c r="A67" s="2" t="s">
        <v>345</v>
      </c>
      <c r="B67" s="2">
        <v>341</v>
      </c>
      <c r="C67" s="2" t="s">
        <v>312</v>
      </c>
      <c r="D67" s="2">
        <v>203</v>
      </c>
      <c r="E67" t="s">
        <v>118</v>
      </c>
    </row>
    <row r="68" spans="1:5" ht="13.5">
      <c r="A68" s="2" t="s">
        <v>346</v>
      </c>
      <c r="B68" s="2">
        <v>361</v>
      </c>
      <c r="C68" s="2" t="s">
        <v>343</v>
      </c>
      <c r="D68" s="2">
        <v>321</v>
      </c>
      <c r="E68" t="s">
        <v>119</v>
      </c>
    </row>
    <row r="69" spans="1:5" ht="13.5">
      <c r="A69" s="2" t="s">
        <v>347</v>
      </c>
      <c r="B69" s="2">
        <v>362</v>
      </c>
      <c r="C69" s="2" t="s">
        <v>319</v>
      </c>
      <c r="D69" s="2">
        <v>210</v>
      </c>
      <c r="E69" t="s">
        <v>120</v>
      </c>
    </row>
    <row r="70" spans="1:5" ht="13.5">
      <c r="A70" s="2" t="s">
        <v>348</v>
      </c>
      <c r="B70" s="2">
        <v>366</v>
      </c>
      <c r="C70" s="2" t="s">
        <v>329</v>
      </c>
      <c r="D70" s="2">
        <v>220</v>
      </c>
      <c r="E70" t="s">
        <v>121</v>
      </c>
    </row>
    <row r="71" spans="1:5" ht="13.5">
      <c r="A71" s="2" t="s">
        <v>349</v>
      </c>
      <c r="B71" s="2">
        <v>381</v>
      </c>
      <c r="C71" s="2" t="s">
        <v>348</v>
      </c>
      <c r="D71" s="2">
        <v>366</v>
      </c>
      <c r="E71" t="s">
        <v>122</v>
      </c>
    </row>
    <row r="72" spans="1:5" ht="13.5">
      <c r="A72" s="2" t="s">
        <v>350</v>
      </c>
      <c r="B72" s="2">
        <v>382</v>
      </c>
      <c r="C72" s="2" t="s">
        <v>332</v>
      </c>
      <c r="D72" s="2">
        <v>223</v>
      </c>
      <c r="E72" t="s">
        <v>123</v>
      </c>
    </row>
    <row r="73" spans="1:5" ht="13.5">
      <c r="A73" s="2" t="s">
        <v>351</v>
      </c>
      <c r="B73" s="2">
        <v>383</v>
      </c>
      <c r="C73" s="2" t="s">
        <v>328</v>
      </c>
      <c r="D73" s="2">
        <v>219</v>
      </c>
      <c r="E73" t="s">
        <v>124</v>
      </c>
    </row>
    <row r="74" spans="1:5" ht="13.5">
      <c r="A74" s="193"/>
      <c r="B74" s="193"/>
      <c r="E74" t="s">
        <v>125</v>
      </c>
    </row>
    <row r="75" ht="13.5">
      <c r="E75" t="s">
        <v>126</v>
      </c>
    </row>
    <row r="76" ht="13.5">
      <c r="E76" t="s">
        <v>127</v>
      </c>
    </row>
    <row r="77" ht="13.5">
      <c r="E77" t="s">
        <v>168</v>
      </c>
    </row>
    <row r="78" ht="13.5">
      <c r="E78" t="s">
        <v>128</v>
      </c>
    </row>
    <row r="79" ht="13.5">
      <c r="E79" t="s">
        <v>129</v>
      </c>
    </row>
    <row r="80" ht="13.5">
      <c r="E80" t="s">
        <v>130</v>
      </c>
    </row>
    <row r="81" ht="13.5">
      <c r="E81" t="s">
        <v>169</v>
      </c>
    </row>
    <row r="82" ht="13.5">
      <c r="E82" t="s">
        <v>131</v>
      </c>
    </row>
    <row r="83" ht="13.5">
      <c r="E83" t="s">
        <v>170</v>
      </c>
    </row>
    <row r="84" ht="13.5">
      <c r="E84" t="s">
        <v>132</v>
      </c>
    </row>
    <row r="85" ht="13.5">
      <c r="E85" t="s">
        <v>133</v>
      </c>
    </row>
    <row r="86" ht="13.5">
      <c r="E86" t="s">
        <v>134</v>
      </c>
    </row>
    <row r="87" ht="13.5">
      <c r="E87" t="s">
        <v>135</v>
      </c>
    </row>
    <row r="88" ht="13.5">
      <c r="E88" t="s">
        <v>136</v>
      </c>
    </row>
    <row r="89" ht="13.5">
      <c r="E89" t="s">
        <v>171</v>
      </c>
    </row>
    <row r="90" ht="13.5">
      <c r="E90" t="s">
        <v>137</v>
      </c>
    </row>
    <row r="91" ht="13.5">
      <c r="E91" t="s">
        <v>138</v>
      </c>
    </row>
    <row r="92" ht="13.5">
      <c r="E92" t="s">
        <v>139</v>
      </c>
    </row>
    <row r="93" ht="13.5">
      <c r="E93" t="s">
        <v>140</v>
      </c>
    </row>
    <row r="94" ht="13.5">
      <c r="E94" t="s">
        <v>141</v>
      </c>
    </row>
    <row r="95" ht="13.5">
      <c r="E95" t="s">
        <v>142</v>
      </c>
    </row>
    <row r="96" ht="13.5">
      <c r="E96" t="s">
        <v>143</v>
      </c>
    </row>
    <row r="97" ht="13.5">
      <c r="E97" t="s">
        <v>144</v>
      </c>
    </row>
    <row r="98" ht="13.5">
      <c r="E98" t="s">
        <v>145</v>
      </c>
    </row>
  </sheetData>
  <sheetProtection/>
  <mergeCells count="1">
    <mergeCell ref="F1:J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2">
    <tabColor indexed="22"/>
  </sheetPr>
  <dimension ref="B1:C34"/>
  <sheetViews>
    <sheetView zoomScaleSheetLayoutView="75" workbookViewId="0" topLeftCell="A1">
      <selection activeCell="B7" sqref="B7"/>
    </sheetView>
  </sheetViews>
  <sheetFormatPr defaultColWidth="9.00390625" defaultRowHeight="13.5"/>
  <cols>
    <col min="1" max="1" width="2.50390625" style="0" customWidth="1"/>
    <col min="2" max="2" width="38.625" style="0" customWidth="1"/>
    <col min="3" max="3" width="77.875" style="0" customWidth="1"/>
  </cols>
  <sheetData>
    <row r="1" ht="30" customHeight="1" thickBot="1">
      <c r="B1" s="461" t="s">
        <v>578</v>
      </c>
    </row>
    <row r="2" spans="2:3" ht="30" customHeight="1" thickBot="1">
      <c r="B2" s="462" t="s">
        <v>496</v>
      </c>
      <c r="C2" s="462" t="s">
        <v>499</v>
      </c>
    </row>
    <row r="3" spans="2:3" ht="30" customHeight="1" thickBot="1" thickTop="1">
      <c r="B3" s="260" t="s">
        <v>249</v>
      </c>
      <c r="C3" s="261" t="s">
        <v>237</v>
      </c>
    </row>
    <row r="4" spans="2:3" ht="30" customHeight="1" thickBot="1">
      <c r="B4" s="260" t="s">
        <v>250</v>
      </c>
      <c r="C4" s="261" t="s">
        <v>698</v>
      </c>
    </row>
    <row r="5" spans="2:3" ht="30" customHeight="1" thickBot="1">
      <c r="B5" s="260" t="s">
        <v>251</v>
      </c>
      <c r="C5" s="261" t="s">
        <v>699</v>
      </c>
    </row>
    <row r="6" spans="2:3" ht="30" customHeight="1" thickBot="1">
      <c r="B6" s="260" t="s">
        <v>252</v>
      </c>
      <c r="C6" s="261" t="s">
        <v>700</v>
      </c>
    </row>
    <row r="7" spans="2:3" ht="30" customHeight="1" thickBot="1">
      <c r="B7" s="260" t="s">
        <v>254</v>
      </c>
      <c r="C7" s="261" t="s">
        <v>702</v>
      </c>
    </row>
    <row r="8" spans="2:3" ht="30" customHeight="1" thickBot="1">
      <c r="B8" s="260" t="s">
        <v>253</v>
      </c>
      <c r="C8" s="261" t="s">
        <v>701</v>
      </c>
    </row>
    <row r="9" spans="2:3" ht="30" customHeight="1" thickBot="1">
      <c r="B9" s="263" t="s">
        <v>887</v>
      </c>
      <c r="C9" s="263" t="s">
        <v>903</v>
      </c>
    </row>
    <row r="10" spans="2:3" ht="30" customHeight="1" thickBot="1">
      <c r="B10" s="263" t="s">
        <v>888</v>
      </c>
      <c r="C10" s="263" t="s">
        <v>904</v>
      </c>
    </row>
    <row r="11" spans="2:3" ht="30" customHeight="1" thickBot="1">
      <c r="B11" s="263" t="s">
        <v>889</v>
      </c>
      <c r="C11" s="263" t="s">
        <v>243</v>
      </c>
    </row>
    <row r="12" spans="2:3" ht="30" customHeight="1" thickBot="1">
      <c r="B12" s="263" t="s">
        <v>890</v>
      </c>
      <c r="C12" s="263" t="s">
        <v>244</v>
      </c>
    </row>
    <row r="13" spans="2:3" ht="30" customHeight="1" thickBot="1">
      <c r="B13" s="264" t="s">
        <v>891</v>
      </c>
      <c r="C13" s="264" t="s">
        <v>245</v>
      </c>
    </row>
    <row r="14" spans="2:3" ht="30" customHeight="1" thickBot="1">
      <c r="B14" s="264" t="s">
        <v>892</v>
      </c>
      <c r="C14" s="265" t="s">
        <v>246</v>
      </c>
    </row>
    <row r="15" spans="2:3" ht="30" customHeight="1" thickBot="1">
      <c r="B15" s="264" t="s">
        <v>255</v>
      </c>
      <c r="C15" s="265" t="s">
        <v>703</v>
      </c>
    </row>
    <row r="16" spans="2:3" ht="30" customHeight="1" thickBot="1">
      <c r="B16" s="264" t="s">
        <v>893</v>
      </c>
      <c r="C16" s="264" t="s">
        <v>905</v>
      </c>
    </row>
    <row r="17" spans="2:3" ht="30" customHeight="1" thickBot="1">
      <c r="B17" s="264" t="s">
        <v>894</v>
      </c>
      <c r="C17" s="264" t="s">
        <v>906</v>
      </c>
    </row>
    <row r="18" spans="2:3" ht="30" customHeight="1" thickBot="1">
      <c r="B18" s="264" t="s">
        <v>895</v>
      </c>
      <c r="C18" s="264" t="s">
        <v>899</v>
      </c>
    </row>
    <row r="19" spans="2:3" ht="30" customHeight="1" thickBot="1">
      <c r="B19" s="264" t="s">
        <v>896</v>
      </c>
      <c r="C19" s="264" t="s">
        <v>900</v>
      </c>
    </row>
    <row r="20" spans="2:3" ht="30" customHeight="1" thickBot="1">
      <c r="B20" s="264" t="s">
        <v>897</v>
      </c>
      <c r="C20" s="264" t="s">
        <v>901</v>
      </c>
    </row>
    <row r="21" spans="2:3" ht="30" customHeight="1" thickBot="1">
      <c r="B21" s="264" t="s">
        <v>898</v>
      </c>
      <c r="C21" s="265" t="s">
        <v>902</v>
      </c>
    </row>
    <row r="22" spans="2:3" ht="30" customHeight="1" thickBot="1">
      <c r="B22" s="264" t="s">
        <v>256</v>
      </c>
      <c r="C22" s="265" t="s">
        <v>704</v>
      </c>
    </row>
    <row r="23" spans="2:3" ht="30" customHeight="1" thickBot="1">
      <c r="B23" s="264" t="s">
        <v>257</v>
      </c>
      <c r="C23" s="264" t="s">
        <v>238</v>
      </c>
    </row>
    <row r="24" spans="2:3" ht="30" customHeight="1" thickBot="1">
      <c r="B24" s="264" t="s">
        <v>258</v>
      </c>
      <c r="C24" s="264" t="s">
        <v>239</v>
      </c>
    </row>
    <row r="25" spans="2:3" ht="30" customHeight="1" thickBot="1">
      <c r="B25" s="264" t="s">
        <v>259</v>
      </c>
      <c r="C25" s="264" t="s">
        <v>907</v>
      </c>
    </row>
    <row r="26" spans="2:3" ht="30" customHeight="1" thickBot="1">
      <c r="B26" s="264" t="s">
        <v>1091</v>
      </c>
      <c r="C26" s="264" t="s">
        <v>271</v>
      </c>
    </row>
    <row r="27" spans="2:3" ht="30" customHeight="1" thickBot="1">
      <c r="B27" s="264" t="s">
        <v>260</v>
      </c>
      <c r="C27" s="265" t="s">
        <v>240</v>
      </c>
    </row>
    <row r="28" spans="2:3" ht="30" customHeight="1" thickBot="1">
      <c r="B28" s="264" t="s">
        <v>261</v>
      </c>
      <c r="C28" s="265" t="s">
        <v>241</v>
      </c>
    </row>
    <row r="29" spans="2:3" ht="30" customHeight="1" thickBot="1">
      <c r="B29" s="264" t="s">
        <v>262</v>
      </c>
      <c r="C29" s="265" t="s">
        <v>242</v>
      </c>
    </row>
    <row r="30" spans="2:3" ht="30" customHeight="1" thickBot="1">
      <c r="B30" s="260" t="s">
        <v>263</v>
      </c>
      <c r="C30" s="261" t="s">
        <v>705</v>
      </c>
    </row>
    <row r="31" spans="2:3" ht="30" customHeight="1" thickBot="1">
      <c r="B31" s="260" t="s">
        <v>264</v>
      </c>
      <c r="C31" s="261" t="s">
        <v>706</v>
      </c>
    </row>
    <row r="32" spans="2:3" ht="30" customHeight="1" thickBot="1">
      <c r="B32" s="260" t="s">
        <v>265</v>
      </c>
      <c r="C32" s="261" t="s">
        <v>707</v>
      </c>
    </row>
    <row r="33" spans="2:3" ht="15" customHeight="1">
      <c r="B33" s="790" t="s">
        <v>708</v>
      </c>
      <c r="C33" s="790"/>
    </row>
    <row r="34" spans="2:3" ht="45" customHeight="1">
      <c r="B34" s="791" t="s">
        <v>247</v>
      </c>
      <c r="C34" s="791"/>
    </row>
  </sheetData>
  <mergeCells count="2">
    <mergeCell ref="B33:C33"/>
    <mergeCell ref="B34:C34"/>
  </mergeCells>
  <printOptions/>
  <pageMargins left="0.75" right="0.75" top="1" bottom="1" header="0.512" footer="0.512"/>
  <pageSetup horizontalDpi="600" verticalDpi="600" orientation="portrait" paperSize="9" scale="71" r:id="rId1"/>
  <colBreaks count="1" manualBreakCount="1">
    <brk id="3" max="65535" man="1"/>
  </colBreaks>
</worksheet>
</file>

<file path=xl/worksheets/sheet14.xml><?xml version="1.0" encoding="utf-8"?>
<worksheet xmlns="http://schemas.openxmlformats.org/spreadsheetml/2006/main" xmlns:r="http://schemas.openxmlformats.org/officeDocument/2006/relationships">
  <sheetPr codeName="Sheet17">
    <tabColor indexed="27"/>
  </sheetPr>
  <dimension ref="A2:L43"/>
  <sheetViews>
    <sheetView zoomScale="75" zoomScaleNormal="75" workbookViewId="0" topLeftCell="F1">
      <selection activeCell="P39" sqref="P39"/>
    </sheetView>
  </sheetViews>
  <sheetFormatPr defaultColWidth="9.00390625" defaultRowHeight="13.5"/>
  <cols>
    <col min="1" max="1" width="10.75390625" style="194" customWidth="1"/>
    <col min="2" max="6" width="15.125" style="194" customWidth="1"/>
    <col min="7" max="7" width="9.125" style="194" customWidth="1"/>
    <col min="8" max="8" width="12.125" style="194" customWidth="1"/>
    <col min="9" max="12" width="9.125" style="194" customWidth="1"/>
    <col min="13" max="16384" width="11.75390625" style="194" customWidth="1"/>
  </cols>
  <sheetData>
    <row r="2" ht="13.5">
      <c r="A2" s="194" t="s">
        <v>172</v>
      </c>
    </row>
    <row r="3" spans="1:12" ht="49.5" customHeight="1" thickBot="1">
      <c r="A3" s="195"/>
      <c r="B3" s="196" t="s">
        <v>173</v>
      </c>
      <c r="C3" s="196" t="s">
        <v>174</v>
      </c>
      <c r="D3" s="196" t="s">
        <v>175</v>
      </c>
      <c r="E3" s="197" t="s">
        <v>176</v>
      </c>
      <c r="F3" s="197" t="s">
        <v>177</v>
      </c>
      <c r="H3" s="195"/>
      <c r="I3" s="198" t="s">
        <v>178</v>
      </c>
      <c r="J3" s="198" t="s">
        <v>179</v>
      </c>
      <c r="L3" s="194" t="s">
        <v>180</v>
      </c>
    </row>
    <row r="4" spans="1:12" ht="40.5" customHeight="1">
      <c r="A4" s="199" t="s">
        <v>181</v>
      </c>
      <c r="B4" s="200"/>
      <c r="C4" s="282" t="str">
        <f aca="true" t="shared" si="0" ref="C4:C20">IF(ISERROR(I4)=TRUE,"-",(J4-I4)/J4*100)</f>
        <v>-</v>
      </c>
      <c r="D4" s="200"/>
      <c r="E4" s="201" t="str">
        <f aca="true" t="shared" si="1" ref="E4:E21">C4</f>
        <v>-</v>
      </c>
      <c r="F4" s="202">
        <f aca="true" t="shared" si="2" ref="F4:F21">(B4+D4)/2</f>
        <v>0</v>
      </c>
      <c r="H4" s="203" t="s">
        <v>181</v>
      </c>
      <c r="I4" s="204" t="e">
        <f>SUMIF('自動車台帳'!$CA$5:$CA$130,K4,'自動車台帳'!$CB$5:$CB$130)/SUMIF('自動車台帳'!$CA$5:$CA$130,K4,'自動車台帳'!$AV$5:$AV$130)</f>
        <v>#DIV/0!</v>
      </c>
      <c r="J4" s="205">
        <v>0.132</v>
      </c>
      <c r="K4" s="206" t="s">
        <v>182</v>
      </c>
      <c r="L4" s="206">
        <f>SUMIF('自動車台帳'!$CA$5:$CA$130,K4,'自動車台帳'!$AV$5:$AV$130)</f>
        <v>0</v>
      </c>
    </row>
    <row r="5" spans="1:12" ht="40.5" customHeight="1">
      <c r="A5" s="208" t="s">
        <v>183</v>
      </c>
      <c r="B5" s="209"/>
      <c r="C5" s="283" t="str">
        <f t="shared" si="0"/>
        <v>-</v>
      </c>
      <c r="D5" s="209"/>
      <c r="E5" s="210" t="str">
        <f t="shared" si="1"/>
        <v>-</v>
      </c>
      <c r="F5" s="211">
        <f t="shared" si="2"/>
        <v>0</v>
      </c>
      <c r="H5" s="208" t="s">
        <v>183</v>
      </c>
      <c r="I5" s="169" t="e">
        <f>SUMIF('自動車台帳'!$BF$5:$BF$130,K5,'自動車台帳'!$CB$5:$CB$130)/SUMIF('自動車台帳'!$BF$5:$BF$130,K5,'自動車台帳'!$AV$5:$AV$130)</f>
        <v>#DIV/0!</v>
      </c>
      <c r="J5" s="212">
        <v>0.144</v>
      </c>
      <c r="K5" s="206">
        <v>1</v>
      </c>
      <c r="L5" s="206">
        <f>SUMIF('自動車台帳'!$BF$5:$BF$130,K5,'自動車台帳'!$AV$5:$AV$130)</f>
        <v>0</v>
      </c>
    </row>
    <row r="6" spans="1:12" ht="40.5" customHeight="1">
      <c r="A6" s="208" t="s">
        <v>184</v>
      </c>
      <c r="B6" s="209"/>
      <c r="C6" s="283" t="str">
        <f t="shared" si="0"/>
        <v>-</v>
      </c>
      <c r="D6" s="209"/>
      <c r="E6" s="210" t="str">
        <f t="shared" si="1"/>
        <v>-</v>
      </c>
      <c r="F6" s="211">
        <f t="shared" si="2"/>
        <v>0</v>
      </c>
      <c r="H6" s="208" t="s">
        <v>184</v>
      </c>
      <c r="I6" s="169" t="e">
        <f>SUMIF('自動車台帳'!$BF$5:$BF$130,K6,'自動車台帳'!$CB$5:$CB$130)/SUMIF('自動車台帳'!$BF$5:$BF$130,K6,'自動車台帳'!$AV$5:$AV$130)</f>
        <v>#DIV/0!</v>
      </c>
      <c r="J6" s="212">
        <v>0.539</v>
      </c>
      <c r="K6" s="206">
        <v>2</v>
      </c>
      <c r="L6" s="206">
        <f>SUMIF('自動車台帳'!$BF$5:$BF$130,K6,'自動車台帳'!$AV$5:$AV$130)</f>
        <v>0</v>
      </c>
    </row>
    <row r="7" spans="1:12" ht="40.5" customHeight="1">
      <c r="A7" s="208" t="s">
        <v>185</v>
      </c>
      <c r="B7" s="209"/>
      <c r="C7" s="283" t="str">
        <f t="shared" si="0"/>
        <v>-</v>
      </c>
      <c r="D7" s="209"/>
      <c r="E7" s="210" t="str">
        <f t="shared" si="1"/>
        <v>-</v>
      </c>
      <c r="F7" s="211">
        <f t="shared" si="2"/>
        <v>0</v>
      </c>
      <c r="H7" s="208" t="s">
        <v>185</v>
      </c>
      <c r="I7" s="169" t="e">
        <f>SUMIF('自動車台帳'!$BF$5:$BF$130,K7,'自動車台帳'!$CB$5:$CB$130)/SUMIF('自動車台帳'!$BF$5:$BF$130,K7,'自動車台帳'!$AV$5:$AV$130)</f>
        <v>#DIV/0!</v>
      </c>
      <c r="J7" s="212">
        <v>0.752</v>
      </c>
      <c r="K7" s="206">
        <v>3</v>
      </c>
      <c r="L7" s="206">
        <f>SUMIF('自動車台帳'!$BF$5:$BF$130,K7,'自動車台帳'!$AV$5:$AV$130)</f>
        <v>0</v>
      </c>
    </row>
    <row r="8" spans="1:12" ht="40.5" customHeight="1" thickBot="1">
      <c r="A8" s="213" t="s">
        <v>186</v>
      </c>
      <c r="B8" s="214"/>
      <c r="C8" s="284" t="str">
        <f t="shared" si="0"/>
        <v>-</v>
      </c>
      <c r="D8" s="214"/>
      <c r="E8" s="215" t="str">
        <f t="shared" si="1"/>
        <v>-</v>
      </c>
      <c r="F8" s="216">
        <f t="shared" si="2"/>
        <v>0</v>
      </c>
      <c r="H8" s="213" t="s">
        <v>186</v>
      </c>
      <c r="I8" s="217" t="e">
        <f>SUMIF('自動車台帳'!$BF$5:$BF$130,K8,'自動車台帳'!$CB$5:$CB$130)/SUMIF('自動車台帳'!$BF$5:$BF$130,K8,'自動車台帳'!$AV$5:$AV$130)</f>
        <v>#DIV/0!</v>
      </c>
      <c r="J8" s="218">
        <v>2.7</v>
      </c>
      <c r="K8" s="206">
        <v>4</v>
      </c>
      <c r="L8" s="206">
        <f>SUMIF('自動車台帳'!$BF$5:$BF$130,K8,'自動車台帳'!$AV$5:$AV$130)</f>
        <v>0</v>
      </c>
    </row>
    <row r="9" spans="1:12" ht="40.5" customHeight="1">
      <c r="A9" s="219" t="s">
        <v>196</v>
      </c>
      <c r="B9" s="220"/>
      <c r="C9" s="285" t="str">
        <f t="shared" si="0"/>
        <v>-</v>
      </c>
      <c r="D9" s="220"/>
      <c r="E9" s="221" t="str">
        <f t="shared" si="1"/>
        <v>-</v>
      </c>
      <c r="F9" s="221">
        <f t="shared" si="2"/>
        <v>0</v>
      </c>
      <c r="G9" s="222"/>
      <c r="H9" s="219" t="s">
        <v>196</v>
      </c>
      <c r="I9" s="204" t="e">
        <f>SUMIF('自動車台帳'!$CA$5:$CA$130,K9,'自動車台帳'!$CB$5:$CB$130)/COUNTIF('自動車台帳'!$CA$5:$CA$130,K9)</f>
        <v>#DIV/0!</v>
      </c>
      <c r="J9" s="224">
        <v>0.142</v>
      </c>
      <c r="K9" s="181" t="s">
        <v>197</v>
      </c>
      <c r="L9" s="206">
        <f>COUNTIF('自動車台帳'!$CA$5:$CA$130,K9)</f>
        <v>0</v>
      </c>
    </row>
    <row r="10" spans="1:12" ht="40.5" customHeight="1">
      <c r="A10" s="183" t="s">
        <v>198</v>
      </c>
      <c r="B10" s="209"/>
      <c r="C10" s="283" t="str">
        <f t="shared" si="0"/>
        <v>-</v>
      </c>
      <c r="D10" s="209"/>
      <c r="E10" s="210" t="str">
        <f t="shared" si="1"/>
        <v>-</v>
      </c>
      <c r="F10" s="210">
        <f t="shared" si="2"/>
        <v>0</v>
      </c>
      <c r="G10" s="222"/>
      <c r="H10" s="183" t="s">
        <v>198</v>
      </c>
      <c r="I10" s="169" t="e">
        <f>SUMIF('自動車台帳'!$CA$5:$CA$130,K10,'自動車台帳'!$CB$5:$CB$130)/COUNTIF('自動車台帳'!$CA$5:$CA$130,K10)</f>
        <v>#DIV/0!</v>
      </c>
      <c r="J10" s="225">
        <v>0.537</v>
      </c>
      <c r="K10" s="181" t="s">
        <v>199</v>
      </c>
      <c r="L10" s="206">
        <f>COUNTIF('自動車台帳'!$CA$5:$CA$130,K10)</f>
        <v>0</v>
      </c>
    </row>
    <row r="11" spans="1:12" ht="40.5" customHeight="1">
      <c r="A11" s="183" t="s">
        <v>200</v>
      </c>
      <c r="B11" s="209"/>
      <c r="C11" s="283" t="str">
        <f t="shared" si="0"/>
        <v>-</v>
      </c>
      <c r="D11" s="209"/>
      <c r="E11" s="210" t="str">
        <f t="shared" si="1"/>
        <v>-</v>
      </c>
      <c r="F11" s="210">
        <f t="shared" si="2"/>
        <v>0</v>
      </c>
      <c r="G11" s="222"/>
      <c r="H11" s="183" t="s">
        <v>200</v>
      </c>
      <c r="I11" s="169" t="e">
        <f>SUMIF('自動車台帳'!$CA$5:$CA$130,K11,'自動車台帳'!$CB$5:$CB$130)/COUNTIF('自動車台帳'!$CA$5:$CA$130,K11)</f>
        <v>#DIV/0!</v>
      </c>
      <c r="J11" s="225">
        <v>0.743</v>
      </c>
      <c r="K11" s="181" t="s">
        <v>201</v>
      </c>
      <c r="L11" s="206">
        <f>COUNTIF('自動車台帳'!$CA$5:$CA$130,K11)</f>
        <v>0</v>
      </c>
    </row>
    <row r="12" spans="1:12" ht="40.5" customHeight="1">
      <c r="A12" s="183" t="s">
        <v>202</v>
      </c>
      <c r="B12" s="209"/>
      <c r="C12" s="283" t="str">
        <f t="shared" si="0"/>
        <v>-</v>
      </c>
      <c r="D12" s="209"/>
      <c r="E12" s="210" t="str">
        <f t="shared" si="1"/>
        <v>-</v>
      </c>
      <c r="F12" s="210">
        <f t="shared" si="2"/>
        <v>0</v>
      </c>
      <c r="G12" s="222"/>
      <c r="H12" s="183" t="s">
        <v>202</v>
      </c>
      <c r="I12" s="169" t="e">
        <f>SUMIF('自動車台帳'!$CA$5:$CA$130,K12,'自動車台帳'!$CB$5:$CB$130)/COUNTIF('自動車台帳'!$CA$5:$CA$130,K12)</f>
        <v>#DIV/0!</v>
      </c>
      <c r="J12" s="225">
        <v>1.91</v>
      </c>
      <c r="K12" s="181" t="s">
        <v>203</v>
      </c>
      <c r="L12" s="206">
        <f>COUNTIF('自動車台帳'!$CA$5:$CA$130,K12)</f>
        <v>0</v>
      </c>
    </row>
    <row r="13" spans="1:12" ht="40.5" customHeight="1">
      <c r="A13" s="183" t="s">
        <v>204</v>
      </c>
      <c r="B13" s="209"/>
      <c r="C13" s="283" t="str">
        <f t="shared" si="0"/>
        <v>-</v>
      </c>
      <c r="D13" s="209"/>
      <c r="E13" s="210" t="str">
        <f t="shared" si="1"/>
        <v>-</v>
      </c>
      <c r="F13" s="210">
        <f t="shared" si="2"/>
        <v>0</v>
      </c>
      <c r="G13" s="222"/>
      <c r="H13" s="183" t="s">
        <v>204</v>
      </c>
      <c r="I13" s="169" t="e">
        <f>SUMIF('自動車台帳'!$CA$5:$CA$130,K13,'自動車台帳'!$CB$5:$CB$130)/COUNTIF('自動車台帳'!$CA$5:$CA$130,K13)</f>
        <v>#DIV/0!</v>
      </c>
      <c r="J13" s="225">
        <v>0.296</v>
      </c>
      <c r="K13" s="194" t="s">
        <v>1272</v>
      </c>
      <c r="L13" s="206">
        <f>COUNTIF('自動車台帳'!$CA$5:$CA$130,K13)</f>
        <v>0</v>
      </c>
    </row>
    <row r="14" spans="1:12" ht="40.5" customHeight="1">
      <c r="A14" s="183" t="s">
        <v>205</v>
      </c>
      <c r="B14" s="209"/>
      <c r="C14" s="283" t="str">
        <f t="shared" si="0"/>
        <v>-</v>
      </c>
      <c r="D14" s="209"/>
      <c r="E14" s="210" t="str">
        <f t="shared" si="1"/>
        <v>-</v>
      </c>
      <c r="F14" s="210">
        <f t="shared" si="2"/>
        <v>0</v>
      </c>
      <c r="G14" s="222"/>
      <c r="H14" s="183" t="s">
        <v>205</v>
      </c>
      <c r="I14" s="169" t="e">
        <f>SUMIF('自動車台帳'!$CA$5:$CA$130,K14,'自動車台帳'!$CB$5:$CB$130)/COUNTIF('自動車台帳'!$CA$5:$CA$130,K14)</f>
        <v>#DIV/0!</v>
      </c>
      <c r="J14" s="225">
        <v>0.628</v>
      </c>
      <c r="K14" s="194" t="s">
        <v>1273</v>
      </c>
      <c r="L14" s="206">
        <f>COUNTIF('自動車台帳'!$CA$5:$CA$130,K14)</f>
        <v>0</v>
      </c>
    </row>
    <row r="15" spans="1:12" s="207" customFormat="1" ht="40.5" customHeight="1">
      <c r="A15" s="183" t="s">
        <v>206</v>
      </c>
      <c r="B15" s="209"/>
      <c r="C15" s="283" t="str">
        <f t="shared" si="0"/>
        <v>-</v>
      </c>
      <c r="D15" s="226"/>
      <c r="E15" s="210" t="str">
        <f t="shared" si="1"/>
        <v>-</v>
      </c>
      <c r="F15" s="210">
        <f t="shared" si="2"/>
        <v>0</v>
      </c>
      <c r="G15" s="227"/>
      <c r="H15" s="183" t="s">
        <v>206</v>
      </c>
      <c r="I15" s="169" t="e">
        <f>SUMIF('自動車台帳'!$CA$5:$CA$130,K15,'自動車台帳'!$CB$5:$CB$130)/COUNTIF('自動車台帳'!$CA$5:$CA$130,K15)</f>
        <v>#DIV/0!</v>
      </c>
      <c r="J15" s="225">
        <v>0.79</v>
      </c>
      <c r="K15" s="194" t="s">
        <v>1274</v>
      </c>
      <c r="L15" s="206">
        <f>COUNTIF('自動車台帳'!$CA$5:$CA$130,K15)</f>
        <v>0</v>
      </c>
    </row>
    <row r="16" spans="1:12" ht="40.5" customHeight="1">
      <c r="A16" s="183" t="s">
        <v>207</v>
      </c>
      <c r="B16" s="226"/>
      <c r="C16" s="283" t="str">
        <f t="shared" si="0"/>
        <v>-</v>
      </c>
      <c r="D16" s="209"/>
      <c r="E16" s="210" t="str">
        <f t="shared" si="1"/>
        <v>-</v>
      </c>
      <c r="F16" s="210">
        <f t="shared" si="2"/>
        <v>0</v>
      </c>
      <c r="H16" s="183" t="s">
        <v>207</v>
      </c>
      <c r="I16" s="169" t="e">
        <f>SUMIF('自動車台帳'!$CA$5:$CA$130,K16,'自動車台帳'!$CB$5:$CB$130)/COUNTIF('自動車台帳'!$CA$5:$CA$130,K16)</f>
        <v>#DIV/0!</v>
      </c>
      <c r="J16" s="225">
        <v>2.94</v>
      </c>
      <c r="K16" s="194" t="s">
        <v>208</v>
      </c>
      <c r="L16" s="206">
        <f>COUNTIF('自動車台帳'!$CA$5:$CA$130,K16)</f>
        <v>0</v>
      </c>
    </row>
    <row r="17" spans="1:12" ht="40.5" customHeight="1">
      <c r="A17" s="183" t="s">
        <v>209</v>
      </c>
      <c r="B17" s="228"/>
      <c r="C17" s="283" t="str">
        <f t="shared" si="0"/>
        <v>-</v>
      </c>
      <c r="D17" s="229"/>
      <c r="E17" s="210" t="str">
        <f t="shared" si="1"/>
        <v>-</v>
      </c>
      <c r="F17" s="210">
        <f t="shared" si="2"/>
        <v>0</v>
      </c>
      <c r="H17" s="183" t="s">
        <v>209</v>
      </c>
      <c r="I17" s="169" t="e">
        <f>SUMIF('自動車台帳'!$CA$5:$CA$130,K17,'自動車台帳'!$CB$5:$CB$130)/COUNTIF('自動車台帳'!$CA$5:$CA$130,K17)</f>
        <v>#DIV/0!</v>
      </c>
      <c r="J17" s="225">
        <v>0.06</v>
      </c>
      <c r="K17" s="194" t="s">
        <v>222</v>
      </c>
      <c r="L17" s="206">
        <f>COUNTIF('自動車台帳'!$CA$5:$CA$130,K17)</f>
        <v>0</v>
      </c>
    </row>
    <row r="18" spans="1:12" ht="40.5" customHeight="1">
      <c r="A18" s="183" t="s">
        <v>223</v>
      </c>
      <c r="B18" s="228"/>
      <c r="C18" s="283" t="str">
        <f t="shared" si="0"/>
        <v>-</v>
      </c>
      <c r="D18" s="229"/>
      <c r="E18" s="210" t="str">
        <f t="shared" si="1"/>
        <v>-</v>
      </c>
      <c r="F18" s="210">
        <f t="shared" si="2"/>
        <v>0</v>
      </c>
      <c r="H18" s="183" t="s">
        <v>223</v>
      </c>
      <c r="I18" s="169" t="e">
        <f>SUMIF('自動車台帳'!$CA$5:$CA$130,K18,'自動車台帳'!$CB$5:$CB$130)/COUNTIF('自動車台帳'!$CA$5:$CA$130,K18)</f>
        <v>#DIV/0!</v>
      </c>
      <c r="J18" s="225">
        <v>0.34</v>
      </c>
      <c r="K18" s="194" t="s">
        <v>210</v>
      </c>
      <c r="L18" s="206">
        <f>COUNTIF('自動車台帳'!$CA$5:$CA$130,K18)</f>
        <v>0</v>
      </c>
    </row>
    <row r="19" spans="1:12" ht="40.5" customHeight="1">
      <c r="A19" s="183" t="s">
        <v>224</v>
      </c>
      <c r="B19" s="228"/>
      <c r="C19" s="283" t="str">
        <f t="shared" si="0"/>
        <v>-</v>
      </c>
      <c r="D19" s="229"/>
      <c r="E19" s="210" t="str">
        <f t="shared" si="1"/>
        <v>-</v>
      </c>
      <c r="F19" s="210">
        <f t="shared" si="2"/>
        <v>0</v>
      </c>
      <c r="H19" s="183" t="s">
        <v>224</v>
      </c>
      <c r="I19" s="169" t="e">
        <f>SUMIF('自動車台帳'!$CA$5:$CA$130,K19,'自動車台帳'!$CB$5:$CB$130)/COUNTIF('自動車台帳'!$CA$5:$CA$130,K19)</f>
        <v>#DIV/0!</v>
      </c>
      <c r="J19" s="225">
        <v>0.842</v>
      </c>
      <c r="K19" s="194" t="s">
        <v>211</v>
      </c>
      <c r="L19" s="206">
        <f>COUNTIF('自動車台帳'!$CA$5:$CA$130,K19)</f>
        <v>0</v>
      </c>
    </row>
    <row r="20" spans="1:12" ht="40.5" customHeight="1" thickBot="1">
      <c r="A20" s="230" t="s">
        <v>212</v>
      </c>
      <c r="B20" s="231"/>
      <c r="C20" s="286" t="str">
        <f t="shared" si="0"/>
        <v>-</v>
      </c>
      <c r="D20" s="231"/>
      <c r="E20" s="232" t="str">
        <f t="shared" si="1"/>
        <v>-</v>
      </c>
      <c r="F20" s="232">
        <f t="shared" si="2"/>
        <v>0</v>
      </c>
      <c r="H20" s="230" t="s">
        <v>212</v>
      </c>
      <c r="I20" s="233" t="e">
        <f>SUMIF('自動車台帳'!$CA$5:$CA$130,K20,'自動車台帳'!$CB$5:$CB$130)/COUNTIF('自動車台帳'!$CA$5:$CA$130,K20)</f>
        <v>#DIV/0!</v>
      </c>
      <c r="J20" s="234">
        <v>2.96</v>
      </c>
      <c r="K20" s="194" t="s">
        <v>213</v>
      </c>
      <c r="L20" s="206">
        <f>COUNTIF('自動車台帳'!$CA$5:$CA$130,K20)</f>
        <v>0</v>
      </c>
    </row>
    <row r="21" spans="1:12" ht="31.5" customHeight="1" thickTop="1">
      <c r="A21" s="235" t="s">
        <v>450</v>
      </c>
      <c r="B21" s="221"/>
      <c r="C21" s="285">
        <f>IF(C4="-",0,C4*L4/L21)+IF(C5="-",0,C5*L5/L21)+IF(C6="-",0,C6*L6/L21)+IF(C7="-",0,C7*L7/L21)+IF(C8="-",0,C8*L8/L21)</f>
        <v>0</v>
      </c>
      <c r="D21" s="221"/>
      <c r="E21" s="221">
        <f t="shared" si="1"/>
        <v>0</v>
      </c>
      <c r="F21" s="221">
        <f t="shared" si="2"/>
        <v>0</v>
      </c>
      <c r="H21" s="236" t="s">
        <v>450</v>
      </c>
      <c r="I21" s="223" t="e">
        <f>AVERAGE('自動車台帳'!$CB$5:$CB$130)</f>
        <v>#DIV/0!</v>
      </c>
      <c r="J21" s="237">
        <v>0.7017398124773194</v>
      </c>
      <c r="L21" s="194">
        <f>SUM(L4:L8)</f>
        <v>0</v>
      </c>
    </row>
    <row r="22" spans="1:10" ht="13.5">
      <c r="A22" s="222"/>
      <c r="B22" s="238"/>
      <c r="C22" s="238"/>
      <c r="D22" s="238"/>
      <c r="E22" s="238"/>
      <c r="F22" s="238"/>
      <c r="J22" s="239"/>
    </row>
    <row r="23" spans="1:10" ht="13.5">
      <c r="A23" s="194" t="s">
        <v>214</v>
      </c>
      <c r="B23" s="240"/>
      <c r="C23" s="240"/>
      <c r="D23" s="240"/>
      <c r="E23" s="240"/>
      <c r="F23" s="240"/>
      <c r="J23" s="239"/>
    </row>
    <row r="24" spans="1:10" ht="49.5" customHeight="1" thickBot="1">
      <c r="A24" s="195"/>
      <c r="B24" s="241" t="s">
        <v>215</v>
      </c>
      <c r="C24" s="241" t="s">
        <v>216</v>
      </c>
      <c r="D24" s="241" t="s">
        <v>217</v>
      </c>
      <c r="E24" s="242" t="s">
        <v>218</v>
      </c>
      <c r="F24" s="242" t="s">
        <v>219</v>
      </c>
      <c r="H24" s="195"/>
      <c r="I24" s="198" t="s">
        <v>220</v>
      </c>
      <c r="J24" s="243" t="s">
        <v>221</v>
      </c>
    </row>
    <row r="25" spans="1:12" ht="40.5" customHeight="1">
      <c r="A25" s="203" t="s">
        <v>181</v>
      </c>
      <c r="B25" s="244"/>
      <c r="C25" s="287" t="str">
        <f aca="true" t="shared" si="3" ref="C25:C41">IF(ISERROR(I25)=TRUE,"-",(J25-I25)/J25*100)</f>
        <v>-</v>
      </c>
      <c r="D25" s="244"/>
      <c r="E25" s="245" t="str">
        <f aca="true" t="shared" si="4" ref="E25:E42">C25</f>
        <v>-</v>
      </c>
      <c r="F25" s="246">
        <f aca="true" t="shared" si="5" ref="F25:F42">(B25+D25)/2</f>
        <v>0</v>
      </c>
      <c r="H25" s="203" t="s">
        <v>181</v>
      </c>
      <c r="I25" s="204" t="e">
        <f>SUMIF('自動車台帳'!$CA$5:$CA$130,K25,'自動車台帳'!$CC$5:$CC$130)/SUMIF('自動車台帳'!$CA$5:$CA$130,K25,'自動車台帳'!$CD$5:$CD$130)</f>
        <v>#DIV/0!</v>
      </c>
      <c r="J25" s="247">
        <v>1.83</v>
      </c>
      <c r="K25" s="206" t="s">
        <v>182</v>
      </c>
      <c r="L25" s="206">
        <f>SUMIF('自動車台帳'!$CA$5:$CA$130,K25,'自動車台帳'!$CD$5:$CD$130)</f>
        <v>0</v>
      </c>
    </row>
    <row r="26" spans="1:12" ht="40.5" customHeight="1">
      <c r="A26" s="208" t="s">
        <v>183</v>
      </c>
      <c r="B26" s="209"/>
      <c r="C26" s="283" t="str">
        <f t="shared" si="3"/>
        <v>-</v>
      </c>
      <c r="D26" s="209"/>
      <c r="E26" s="210" t="str">
        <f t="shared" si="4"/>
        <v>-</v>
      </c>
      <c r="F26" s="211">
        <f t="shared" si="5"/>
        <v>0</v>
      </c>
      <c r="H26" s="208" t="s">
        <v>183</v>
      </c>
      <c r="I26" s="169" t="e">
        <f>SUMIF('自動車台帳'!$BF$5:$BF$130,K26,'自動車台帳'!$CC$5:$CC$130)/SUMIF('自動車台帳'!$BF$5:$BF$130,K26,'自動車台帳'!$CD$5:$CD$130)</f>
        <v>#DIV/0!</v>
      </c>
      <c r="J26" s="212">
        <v>2.15</v>
      </c>
      <c r="K26" s="206">
        <v>1</v>
      </c>
      <c r="L26" s="206">
        <f>SUMIF('自動車台帳'!$BF$5:$BF$130,K26,'自動車台帳'!$CD$5:$CD$130)</f>
        <v>0</v>
      </c>
    </row>
    <row r="27" spans="1:12" ht="40.5" customHeight="1">
      <c r="A27" s="208" t="s">
        <v>184</v>
      </c>
      <c r="B27" s="209"/>
      <c r="C27" s="283" t="str">
        <f t="shared" si="3"/>
        <v>-</v>
      </c>
      <c r="D27" s="209"/>
      <c r="E27" s="210" t="str">
        <f t="shared" si="4"/>
        <v>-</v>
      </c>
      <c r="F27" s="211">
        <f t="shared" si="5"/>
        <v>0</v>
      </c>
      <c r="H27" s="208" t="s">
        <v>184</v>
      </c>
      <c r="I27" s="169" t="e">
        <f>SUMIF('自動車台帳'!$BF$5:$BF$130,K27,'自動車台帳'!$CC$5:$CC$130)/SUMIF('自動車台帳'!$BF$5:$BF$130,K27,'自動車台帳'!$CD$5:$CD$130)</f>
        <v>#DIV/0!</v>
      </c>
      <c r="J27" s="212">
        <v>7.65</v>
      </c>
      <c r="K27" s="206">
        <v>2</v>
      </c>
      <c r="L27" s="206">
        <f>SUMIF('自動車台帳'!$BF$5:$BF$130,K27,'自動車台帳'!$CD$5:$CD$130)</f>
        <v>0</v>
      </c>
    </row>
    <row r="28" spans="1:12" ht="40.5" customHeight="1">
      <c r="A28" s="208" t="s">
        <v>185</v>
      </c>
      <c r="B28" s="209"/>
      <c r="C28" s="283" t="str">
        <f t="shared" si="3"/>
        <v>-</v>
      </c>
      <c r="D28" s="209"/>
      <c r="E28" s="210" t="str">
        <f t="shared" si="4"/>
        <v>-</v>
      </c>
      <c r="F28" s="211">
        <f t="shared" si="5"/>
        <v>0</v>
      </c>
      <c r="H28" s="208" t="s">
        <v>185</v>
      </c>
      <c r="I28" s="169" t="e">
        <f>SUMIF('自動車台帳'!$BF$5:$BF$130,K28,'自動車台帳'!$CC$5:$CC$130)/SUMIF('自動車台帳'!$BF$5:$BF$130,K28,'自動車台帳'!$CD$5:$CD$130)</f>
        <v>#DIV/0!</v>
      </c>
      <c r="J28" s="212">
        <v>11.4</v>
      </c>
      <c r="K28" s="206">
        <v>3</v>
      </c>
      <c r="L28" s="206">
        <f>SUMIF('自動車台帳'!$BF$5:$BF$130,K28,'自動車台帳'!$CD$5:$CD$130)</f>
        <v>0</v>
      </c>
    </row>
    <row r="29" spans="1:12" ht="40.5" customHeight="1" thickBot="1">
      <c r="A29" s="213" t="s">
        <v>186</v>
      </c>
      <c r="B29" s="214"/>
      <c r="C29" s="284" t="str">
        <f t="shared" si="3"/>
        <v>-</v>
      </c>
      <c r="D29" s="214"/>
      <c r="E29" s="215" t="str">
        <f t="shared" si="4"/>
        <v>-</v>
      </c>
      <c r="F29" s="216">
        <f t="shared" si="5"/>
        <v>0</v>
      </c>
      <c r="H29" s="213" t="s">
        <v>186</v>
      </c>
      <c r="I29" s="217" t="e">
        <f>SUMIF('自動車台帳'!$BF$5:$BF$130,K29,'自動車台帳'!$CC$5:$CC$130)/SUMIF('自動車台帳'!$BF$5:$BF$130,K29,'自動車台帳'!$CD$5:$CD$130)</f>
        <v>#DIV/0!</v>
      </c>
      <c r="J29" s="218">
        <v>36.9</v>
      </c>
      <c r="K29" s="206">
        <v>4</v>
      </c>
      <c r="L29" s="206">
        <f>SUMIF('自動車台帳'!$BF$5:$BF$130,K29,'自動車台帳'!$CD$5:$CD$130)</f>
        <v>0</v>
      </c>
    </row>
    <row r="30" spans="1:12" ht="40.5" customHeight="1">
      <c r="A30" s="219" t="s">
        <v>196</v>
      </c>
      <c r="B30" s="220"/>
      <c r="C30" s="285" t="str">
        <f t="shared" si="3"/>
        <v>-</v>
      </c>
      <c r="D30" s="220"/>
      <c r="E30" s="221" t="str">
        <f t="shared" si="4"/>
        <v>-</v>
      </c>
      <c r="F30" s="221">
        <f t="shared" si="5"/>
        <v>0</v>
      </c>
      <c r="G30" s="222"/>
      <c r="H30" s="219" t="s">
        <v>196</v>
      </c>
      <c r="I30" s="204" t="e">
        <f>SUMIF('自動車台帳'!$CA$5:$CA$130,K30,'自動車台帳'!$CC$5:$CC$130)/COUNTIF('自動車台帳'!$CA$5:$CA$130,K30)</f>
        <v>#DIV/0!</v>
      </c>
      <c r="J30" s="224">
        <v>2.15</v>
      </c>
      <c r="K30" s="181" t="s">
        <v>197</v>
      </c>
      <c r="L30" s="206">
        <f>COUNTIF('自動車台帳'!$CA$4:$CA$4704,K30)</f>
        <v>0</v>
      </c>
    </row>
    <row r="31" spans="1:12" ht="40.5" customHeight="1">
      <c r="A31" s="183" t="s">
        <v>198</v>
      </c>
      <c r="B31" s="209"/>
      <c r="C31" s="283" t="str">
        <f t="shared" si="3"/>
        <v>-</v>
      </c>
      <c r="D31" s="209"/>
      <c r="E31" s="210" t="str">
        <f t="shared" si="4"/>
        <v>-</v>
      </c>
      <c r="F31" s="210">
        <f t="shared" si="5"/>
        <v>0</v>
      </c>
      <c r="G31" s="222"/>
      <c r="H31" s="183" t="s">
        <v>198</v>
      </c>
      <c r="I31" s="169" t="e">
        <f>SUMIF('自動車台帳'!$CA$5:$CA$130,K31,'自動車台帳'!$CC$5:$CC$130)/COUNTIF('自動車台帳'!$CA$5:$CA$130,K31)</f>
        <v>#DIV/0!</v>
      </c>
      <c r="J31" s="225">
        <v>7.7</v>
      </c>
      <c r="K31" s="181" t="s">
        <v>199</v>
      </c>
      <c r="L31" s="206">
        <f>COUNTIF('自動車台帳'!$CA$4:$CA$4704,K31)</f>
        <v>0</v>
      </c>
    </row>
    <row r="32" spans="1:12" ht="40.5" customHeight="1">
      <c r="A32" s="183" t="s">
        <v>200</v>
      </c>
      <c r="B32" s="209"/>
      <c r="C32" s="283" t="str">
        <f t="shared" si="3"/>
        <v>-</v>
      </c>
      <c r="D32" s="209"/>
      <c r="E32" s="210" t="str">
        <f t="shared" si="4"/>
        <v>-</v>
      </c>
      <c r="F32" s="210">
        <f t="shared" si="5"/>
        <v>0</v>
      </c>
      <c r="G32" s="222"/>
      <c r="H32" s="183" t="s">
        <v>200</v>
      </c>
      <c r="I32" s="169" t="e">
        <f>SUMIF('自動車台帳'!$CA$5:$CA$130,K32,'自動車台帳'!$CC$5:$CC$130)/COUNTIF('自動車台帳'!$CA$5:$CA$130,K32)</f>
        <v>#DIV/0!</v>
      </c>
      <c r="J32" s="225">
        <v>11.3</v>
      </c>
      <c r="K32" s="181" t="s">
        <v>201</v>
      </c>
      <c r="L32" s="206">
        <f>COUNTIF('自動車台帳'!$CA$4:$CA$4704,K32)</f>
        <v>0</v>
      </c>
    </row>
    <row r="33" spans="1:12" ht="40.5" customHeight="1">
      <c r="A33" s="183" t="s">
        <v>202</v>
      </c>
      <c r="B33" s="209"/>
      <c r="C33" s="283" t="str">
        <f t="shared" si="3"/>
        <v>-</v>
      </c>
      <c r="D33" s="209"/>
      <c r="E33" s="210" t="str">
        <f t="shared" si="4"/>
        <v>-</v>
      </c>
      <c r="F33" s="210">
        <f t="shared" si="5"/>
        <v>0</v>
      </c>
      <c r="G33" s="222"/>
      <c r="H33" s="183" t="s">
        <v>202</v>
      </c>
      <c r="I33" s="169" t="e">
        <f>SUMIF('自動車台帳'!$CA$5:$CA$130,K33,'自動車台帳'!$CC$5:$CC$130)/COUNTIF('自動車台帳'!$CA$5:$CA$130,K33)</f>
        <v>#DIV/0!</v>
      </c>
      <c r="J33" s="225">
        <v>20.1</v>
      </c>
      <c r="K33" s="181" t="s">
        <v>203</v>
      </c>
      <c r="L33" s="206">
        <f>COUNTIF('自動車台帳'!$CA$4:$CA$4704,K33)</f>
        <v>0</v>
      </c>
    </row>
    <row r="34" spans="1:12" ht="40.5" customHeight="1">
      <c r="A34" s="183" t="s">
        <v>204</v>
      </c>
      <c r="B34" s="209"/>
      <c r="C34" s="283" t="str">
        <f t="shared" si="3"/>
        <v>-</v>
      </c>
      <c r="D34" s="209"/>
      <c r="E34" s="210" t="str">
        <f t="shared" si="4"/>
        <v>-</v>
      </c>
      <c r="F34" s="210">
        <f t="shared" si="5"/>
        <v>0</v>
      </c>
      <c r="G34" s="222"/>
      <c r="H34" s="183" t="s">
        <v>204</v>
      </c>
      <c r="I34" s="169" t="e">
        <f>SUMIF('自動車台帳'!$CA$5:$CA$130,K34,'自動車台帳'!$CC$5:$CC$130)/COUNTIF('自動車台帳'!$CA$5:$CA$130,K34)</f>
        <v>#DIV/0!</v>
      </c>
      <c r="J34" s="225">
        <v>2.65</v>
      </c>
      <c r="K34" s="194" t="s">
        <v>1272</v>
      </c>
      <c r="L34" s="206">
        <f>COUNTIF('自動車台帳'!$CA$4:$CA$4704,K34)</f>
        <v>0</v>
      </c>
    </row>
    <row r="35" spans="1:12" ht="40.5" customHeight="1">
      <c r="A35" s="183" t="s">
        <v>205</v>
      </c>
      <c r="B35" s="209"/>
      <c r="C35" s="283" t="str">
        <f t="shared" si="3"/>
        <v>-</v>
      </c>
      <c r="D35" s="209"/>
      <c r="E35" s="210" t="str">
        <f t="shared" si="4"/>
        <v>-</v>
      </c>
      <c r="F35" s="210">
        <f t="shared" si="5"/>
        <v>0</v>
      </c>
      <c r="G35" s="222"/>
      <c r="H35" s="183" t="s">
        <v>205</v>
      </c>
      <c r="I35" s="169" t="e">
        <f>SUMIF('自動車台帳'!$CA$5:$CA$130,K35,'自動車台帳'!$CC$5:$CC$130)/COUNTIF('自動車台帳'!$CA$5:$CA$130,K35)</f>
        <v>#DIV/0!</v>
      </c>
      <c r="J35" s="225">
        <v>5.96</v>
      </c>
      <c r="K35" s="194" t="s">
        <v>1273</v>
      </c>
      <c r="L35" s="206">
        <f>COUNTIF('自動車台帳'!$CA$4:$CA$4704,K35)</f>
        <v>0</v>
      </c>
    </row>
    <row r="36" spans="1:12" s="207" customFormat="1" ht="40.5" customHeight="1">
      <c r="A36" s="183" t="s">
        <v>206</v>
      </c>
      <c r="B36" s="209"/>
      <c r="C36" s="283" t="str">
        <f t="shared" si="3"/>
        <v>-</v>
      </c>
      <c r="D36" s="226"/>
      <c r="E36" s="210" t="str">
        <f t="shared" si="4"/>
        <v>-</v>
      </c>
      <c r="F36" s="210">
        <f t="shared" si="5"/>
        <v>0</v>
      </c>
      <c r="G36" s="227"/>
      <c r="H36" s="183" t="s">
        <v>206</v>
      </c>
      <c r="I36" s="169" t="e">
        <f>SUMIF('自動車台帳'!$CA$5:$CA$130,K36,'自動車台帳'!$CC$5:$CC$130)/COUNTIF('自動車台帳'!$CA$5:$CA$130,K36)</f>
        <v>#DIV/0!</v>
      </c>
      <c r="J36" s="225">
        <v>9.56</v>
      </c>
      <c r="K36" s="194" t="s">
        <v>1274</v>
      </c>
      <c r="L36" s="206">
        <f>COUNTIF('自動車台帳'!$CA$4:$CA$4704,K36)</f>
        <v>0</v>
      </c>
    </row>
    <row r="37" spans="1:12" ht="40.5" customHeight="1">
      <c r="A37" s="183" t="s">
        <v>207</v>
      </c>
      <c r="B37" s="226"/>
      <c r="C37" s="283" t="str">
        <f t="shared" si="3"/>
        <v>-</v>
      </c>
      <c r="D37" s="209"/>
      <c r="E37" s="210" t="str">
        <f t="shared" si="4"/>
        <v>-</v>
      </c>
      <c r="F37" s="210">
        <f t="shared" si="5"/>
        <v>0</v>
      </c>
      <c r="H37" s="183" t="s">
        <v>207</v>
      </c>
      <c r="I37" s="169" t="e">
        <f>SUMIF('自動車台帳'!$CA$5:$CA$130,K37,'自動車台帳'!$CC$5:$CC$130)/COUNTIF('自動車台帳'!$CA$5:$CA$130,K37)</f>
        <v>#DIV/0!</v>
      </c>
      <c r="J37" s="225">
        <v>41.7</v>
      </c>
      <c r="K37" s="194" t="s">
        <v>208</v>
      </c>
      <c r="L37" s="206">
        <f>COUNTIF('自動車台帳'!$CA$4:$CA$4704,K37)</f>
        <v>0</v>
      </c>
    </row>
    <row r="38" spans="1:12" ht="40.5" customHeight="1">
      <c r="A38" s="183" t="s">
        <v>209</v>
      </c>
      <c r="B38" s="228"/>
      <c r="C38" s="283" t="str">
        <f t="shared" si="3"/>
        <v>-</v>
      </c>
      <c r="D38" s="229"/>
      <c r="E38" s="210" t="str">
        <f t="shared" si="4"/>
        <v>-</v>
      </c>
      <c r="F38" s="210">
        <f t="shared" si="5"/>
        <v>0</v>
      </c>
      <c r="H38" s="183" t="s">
        <v>209</v>
      </c>
      <c r="I38" s="169" t="e">
        <f>SUMIF('自動車台帳'!$CA$5:$CA$130,K38,'自動車台帳'!$CC$5:$CC$130)/COUNTIF('自動車台帳'!$CA$5:$CA$130,K38)</f>
        <v>#DIV/0!</v>
      </c>
      <c r="J38" s="225">
        <v>0.8</v>
      </c>
      <c r="K38" s="194" t="s">
        <v>222</v>
      </c>
      <c r="L38" s="206">
        <f>COUNTIF('自動車台帳'!$CA$4:$CA$4704,K38)</f>
        <v>0</v>
      </c>
    </row>
    <row r="39" spans="1:12" ht="40.5" customHeight="1">
      <c r="A39" s="183" t="s">
        <v>223</v>
      </c>
      <c r="B39" s="228"/>
      <c r="C39" s="283" t="str">
        <f t="shared" si="3"/>
        <v>-</v>
      </c>
      <c r="D39" s="229"/>
      <c r="E39" s="210" t="str">
        <f t="shared" si="4"/>
        <v>-</v>
      </c>
      <c r="F39" s="210">
        <f t="shared" si="5"/>
        <v>0</v>
      </c>
      <c r="H39" s="183" t="s">
        <v>223</v>
      </c>
      <c r="I39" s="169" t="e">
        <f>SUMIF('自動車台帳'!$CA$5:$CA$130,K39,'自動車台帳'!$CC$5:$CC$130)/COUNTIF('自動車台帳'!$CA$5:$CA$130,K39)</f>
        <v>#DIV/0!</v>
      </c>
      <c r="J39" s="225">
        <v>8.64</v>
      </c>
      <c r="K39" s="194" t="s">
        <v>210</v>
      </c>
      <c r="L39" s="206">
        <f>COUNTIF('自動車台帳'!$CA$4:$CA$4704,K39)</f>
        <v>0</v>
      </c>
    </row>
    <row r="40" spans="1:12" ht="40.5" customHeight="1">
      <c r="A40" s="183" t="s">
        <v>224</v>
      </c>
      <c r="B40" s="228"/>
      <c r="C40" s="283" t="str">
        <f t="shared" si="3"/>
        <v>-</v>
      </c>
      <c r="D40" s="229"/>
      <c r="E40" s="210" t="str">
        <f t="shared" si="4"/>
        <v>-</v>
      </c>
      <c r="F40" s="210">
        <f t="shared" si="5"/>
        <v>0</v>
      </c>
      <c r="H40" s="183" t="s">
        <v>224</v>
      </c>
      <c r="I40" s="169" t="e">
        <f>SUMIF('自動車台帳'!$CA$5:$CA$130,K40,'自動車台帳'!$CC$5:$CC$130)/COUNTIF('自動車台帳'!$CA$5:$CA$130,K40)</f>
        <v>#DIV/0!</v>
      </c>
      <c r="J40" s="225">
        <v>28.3</v>
      </c>
      <c r="K40" s="194" t="s">
        <v>211</v>
      </c>
      <c r="L40" s="206">
        <f>COUNTIF('自動車台帳'!$CA$4:$CA$4704,K40)</f>
        <v>0</v>
      </c>
    </row>
    <row r="41" spans="1:12" ht="40.5" customHeight="1" thickBot="1">
      <c r="A41" s="230" t="s">
        <v>212</v>
      </c>
      <c r="B41" s="231"/>
      <c r="C41" s="286" t="str">
        <f t="shared" si="3"/>
        <v>-</v>
      </c>
      <c r="D41" s="231"/>
      <c r="E41" s="232" t="str">
        <f t="shared" si="4"/>
        <v>-</v>
      </c>
      <c r="F41" s="232">
        <f t="shared" si="5"/>
        <v>0</v>
      </c>
      <c r="H41" s="230" t="s">
        <v>212</v>
      </c>
      <c r="I41" s="233" t="e">
        <f>SUMIF('自動車台帳'!$CA$5:$CA$130,K41,'自動車台帳'!$CC$5:$CC$130)/COUNTIF('自動車台帳'!$CA$5:$CA$130,K41)</f>
        <v>#DIV/0!</v>
      </c>
      <c r="J41" s="234">
        <v>46.7</v>
      </c>
      <c r="K41" s="194" t="s">
        <v>213</v>
      </c>
      <c r="L41" s="206">
        <f>COUNTIF('自動車台帳'!$CA$4:$CA$4704,K41)</f>
        <v>0</v>
      </c>
    </row>
    <row r="42" spans="1:12" ht="30.75" customHeight="1" thickTop="1">
      <c r="A42" s="235" t="s">
        <v>450</v>
      </c>
      <c r="B42" s="221"/>
      <c r="C42" s="285">
        <f>IF(C25="-",0,C25*L25/L42)+IF(C26="-",0,C26*L26/L42)+IF(C27="-",0,C27*L27/L42)+IF(C28="-",0,C28*L28/L42)+IF(C29="-",0,C29*L29/L42)</f>
        <v>0</v>
      </c>
      <c r="D42" s="221"/>
      <c r="E42" s="221">
        <f t="shared" si="4"/>
        <v>0</v>
      </c>
      <c r="F42" s="221">
        <f t="shared" si="5"/>
        <v>0</v>
      </c>
      <c r="H42" s="236" t="s">
        <v>450</v>
      </c>
      <c r="I42" s="223" t="e">
        <f>AVERAGE('自動車台帳'!$CC$5:$CC$130)</f>
        <v>#DIV/0!</v>
      </c>
      <c r="J42" s="223">
        <v>1</v>
      </c>
      <c r="L42" s="194">
        <f>SUM(L25:L29)</f>
        <v>0</v>
      </c>
    </row>
    <row r="43" s="248" customFormat="1" ht="13.5">
      <c r="A43" s="222"/>
    </row>
  </sheetData>
  <sheetProtection/>
  <dataValidations count="1">
    <dataValidation allowBlank="1" showInputMessage="1" showErrorMessage="1" imeMode="halfAlpha" sqref="D36 D15"/>
  </dataValidations>
  <printOptions/>
  <pageMargins left="0.75" right="0.75" top="1" bottom="1" header="0.512" footer="0.512"/>
  <pageSetup horizontalDpi="600" verticalDpi="600" orientation="portrait" paperSize="9" r:id="rId1"/>
  <headerFooter alignWithMargins="0">
    <oddHeader>&amp;R様式８</oddHeader>
  </headerFooter>
</worksheet>
</file>

<file path=xl/worksheets/sheet15.xml><?xml version="1.0" encoding="utf-8"?>
<worksheet xmlns="http://schemas.openxmlformats.org/spreadsheetml/2006/main" xmlns:r="http://schemas.openxmlformats.org/officeDocument/2006/relationships">
  <sheetPr codeName="Sheet13">
    <tabColor indexed="41"/>
  </sheetPr>
  <dimension ref="A1:S88"/>
  <sheetViews>
    <sheetView workbookViewId="0" topLeftCell="F25">
      <selection activeCell="M35" sqref="M35"/>
    </sheetView>
  </sheetViews>
  <sheetFormatPr defaultColWidth="9.00390625" defaultRowHeight="13.5"/>
  <cols>
    <col min="1" max="1" width="10.75390625" style="0" customWidth="1"/>
    <col min="3" max="3" width="25.25390625" style="0" customWidth="1"/>
    <col min="4" max="4" width="19.875" style="0" customWidth="1"/>
    <col min="5" max="5" width="22.00390625" style="0" customWidth="1"/>
    <col min="14" max="14" width="3.50390625" style="0" bestFit="1" customWidth="1"/>
  </cols>
  <sheetData>
    <row r="1" spans="1:16" ht="13.5">
      <c r="A1" s="126" t="s">
        <v>913</v>
      </c>
      <c r="B1" s="24"/>
      <c r="C1" s="24"/>
      <c r="D1" s="35"/>
      <c r="E1" s="35" t="s">
        <v>386</v>
      </c>
      <c r="F1" s="35" t="s">
        <v>387</v>
      </c>
      <c r="G1" s="35"/>
      <c r="H1" s="35"/>
      <c r="I1" s="35"/>
      <c r="J1" s="24"/>
      <c r="K1" s="24"/>
      <c r="L1" t="s">
        <v>1</v>
      </c>
      <c r="P1" t="s">
        <v>225</v>
      </c>
    </row>
    <row r="2" spans="1:19" ht="13.5">
      <c r="A2" s="25" t="s">
        <v>914</v>
      </c>
      <c r="B2" s="24">
        <v>0.3</v>
      </c>
      <c r="C2" s="24"/>
      <c r="D2" s="35" t="s">
        <v>452</v>
      </c>
      <c r="E2" s="35" t="s">
        <v>436</v>
      </c>
      <c r="F2" s="35" t="s">
        <v>436</v>
      </c>
      <c r="G2" s="35"/>
      <c r="H2" s="35"/>
      <c r="I2" s="35"/>
      <c r="J2" s="24"/>
      <c r="K2" s="24"/>
      <c r="M2" t="s">
        <v>226</v>
      </c>
      <c r="N2" t="s">
        <v>227</v>
      </c>
      <c r="R2" t="s">
        <v>272</v>
      </c>
      <c r="S2" t="s">
        <v>273</v>
      </c>
    </row>
    <row r="3" spans="1:19" ht="13.5">
      <c r="A3" s="25" t="s">
        <v>917</v>
      </c>
      <c r="B3" s="24">
        <v>0.3</v>
      </c>
      <c r="C3" s="24"/>
      <c r="D3" s="35" t="s">
        <v>453</v>
      </c>
      <c r="E3" s="35" t="s">
        <v>436</v>
      </c>
      <c r="F3" s="35" t="s">
        <v>414</v>
      </c>
      <c r="G3" s="35"/>
      <c r="H3" s="35"/>
      <c r="I3" s="35"/>
      <c r="J3" s="24"/>
      <c r="K3" s="24"/>
      <c r="L3" t="s">
        <v>431</v>
      </c>
      <c r="M3" s="249" t="s">
        <v>2</v>
      </c>
      <c r="N3">
        <v>0.08</v>
      </c>
      <c r="P3" t="s">
        <v>431</v>
      </c>
      <c r="Q3" s="249" t="s">
        <v>2</v>
      </c>
      <c r="R3">
        <v>0.48</v>
      </c>
      <c r="S3">
        <v>0.055</v>
      </c>
    </row>
    <row r="4" spans="1:19" ht="13.5">
      <c r="A4" s="25" t="s">
        <v>918</v>
      </c>
      <c r="B4" s="24">
        <v>0.3</v>
      </c>
      <c r="C4" s="24"/>
      <c r="D4" s="35" t="s">
        <v>467</v>
      </c>
      <c r="E4" s="35" t="s">
        <v>436</v>
      </c>
      <c r="F4" s="35" t="s">
        <v>391</v>
      </c>
      <c r="G4" s="35"/>
      <c r="H4" s="35"/>
      <c r="I4" s="35"/>
      <c r="J4" s="24"/>
      <c r="K4" s="24"/>
      <c r="L4" s="24"/>
      <c r="M4" s="249" t="s">
        <v>3</v>
      </c>
      <c r="N4">
        <v>0.052</v>
      </c>
      <c r="P4" s="35" t="s">
        <v>4</v>
      </c>
      <c r="Q4" s="249" t="s">
        <v>5</v>
      </c>
      <c r="R4">
        <v>0.63</v>
      </c>
      <c r="S4">
        <v>0.06</v>
      </c>
    </row>
    <row r="5" spans="1:19" ht="13.5">
      <c r="A5" s="25" t="s">
        <v>919</v>
      </c>
      <c r="B5" s="24">
        <v>0.3</v>
      </c>
      <c r="C5" s="24"/>
      <c r="D5" s="35" t="s">
        <v>393</v>
      </c>
      <c r="E5" s="35" t="s">
        <v>435</v>
      </c>
      <c r="F5" s="35" t="s">
        <v>435</v>
      </c>
      <c r="G5" s="35"/>
      <c r="H5" s="35"/>
      <c r="I5" s="35"/>
      <c r="J5" s="24"/>
      <c r="K5" s="24"/>
      <c r="L5" s="35" t="s">
        <v>4</v>
      </c>
      <c r="M5" s="249" t="s">
        <v>5</v>
      </c>
      <c r="N5">
        <v>0.09</v>
      </c>
      <c r="P5" s="35" t="s">
        <v>6</v>
      </c>
      <c r="Q5" s="249" t="s">
        <v>7</v>
      </c>
      <c r="R5">
        <v>0.63</v>
      </c>
      <c r="S5">
        <v>0.06</v>
      </c>
    </row>
    <row r="6" spans="1:19" ht="13.5">
      <c r="A6" s="25" t="s">
        <v>920</v>
      </c>
      <c r="B6" s="24">
        <v>0.3</v>
      </c>
      <c r="C6" s="24"/>
      <c r="D6" s="35" t="s">
        <v>398</v>
      </c>
      <c r="E6" s="35" t="s">
        <v>435</v>
      </c>
      <c r="F6" s="35" t="s">
        <v>435</v>
      </c>
      <c r="G6" s="35"/>
      <c r="H6" s="35"/>
      <c r="I6" s="35"/>
      <c r="J6" s="24"/>
      <c r="K6" s="24"/>
      <c r="L6" s="24"/>
      <c r="M6" s="249" t="s">
        <v>8</v>
      </c>
      <c r="N6">
        <v>0.06</v>
      </c>
      <c r="P6" s="35" t="s">
        <v>434</v>
      </c>
      <c r="Q6" s="249" t="s">
        <v>9</v>
      </c>
      <c r="R6">
        <v>0.35</v>
      </c>
      <c r="S6">
        <v>0.023</v>
      </c>
    </row>
    <row r="7" spans="1:14" ht="13.5">
      <c r="A7" s="25" t="s">
        <v>921</v>
      </c>
      <c r="B7" s="24">
        <v>0.3</v>
      </c>
      <c r="C7" s="24"/>
      <c r="D7" s="35" t="s">
        <v>399</v>
      </c>
      <c r="E7" s="35" t="s">
        <v>436</v>
      </c>
      <c r="F7" s="35" t="s">
        <v>436</v>
      </c>
      <c r="G7" s="35"/>
      <c r="H7" s="35"/>
      <c r="I7" s="35"/>
      <c r="J7" s="24"/>
      <c r="K7" s="24"/>
      <c r="L7" s="35" t="s">
        <v>6</v>
      </c>
      <c r="M7" s="249" t="s">
        <v>7</v>
      </c>
      <c r="N7">
        <v>0.09</v>
      </c>
    </row>
    <row r="8" spans="1:14" ht="13.5">
      <c r="A8" s="25" t="s">
        <v>543</v>
      </c>
      <c r="B8" s="24">
        <v>0.7</v>
      </c>
      <c r="C8" s="24"/>
      <c r="D8" s="35" t="s">
        <v>400</v>
      </c>
      <c r="E8" s="35" t="s">
        <v>436</v>
      </c>
      <c r="F8" s="35" t="s">
        <v>414</v>
      </c>
      <c r="G8" s="35"/>
      <c r="H8" s="35"/>
      <c r="I8" s="35"/>
      <c r="J8" s="24"/>
      <c r="K8" s="24"/>
      <c r="L8" s="24"/>
      <c r="M8" s="249" t="s">
        <v>10</v>
      </c>
      <c r="N8">
        <v>0.06</v>
      </c>
    </row>
    <row r="9" spans="1:14" ht="13.5">
      <c r="A9" s="25" t="s">
        <v>561</v>
      </c>
      <c r="B9" s="24">
        <v>0.4</v>
      </c>
      <c r="C9" s="24"/>
      <c r="D9" s="35" t="s">
        <v>401</v>
      </c>
      <c r="E9" s="35" t="s">
        <v>436</v>
      </c>
      <c r="F9" s="35" t="s">
        <v>392</v>
      </c>
      <c r="G9" s="35"/>
      <c r="H9" s="35"/>
      <c r="I9" s="35"/>
      <c r="J9" s="24"/>
      <c r="K9" s="24"/>
      <c r="L9" s="35" t="s">
        <v>434</v>
      </c>
      <c r="M9" s="249" t="s">
        <v>9</v>
      </c>
      <c r="N9">
        <v>0.023</v>
      </c>
    </row>
    <row r="10" spans="1:14" ht="13.5">
      <c r="A10" s="25" t="s">
        <v>307</v>
      </c>
      <c r="B10" s="24">
        <v>0.4</v>
      </c>
      <c r="C10" s="24"/>
      <c r="D10" s="35"/>
      <c r="E10" s="35"/>
      <c r="F10" s="35"/>
      <c r="G10" s="35"/>
      <c r="H10" s="35"/>
      <c r="I10" s="35"/>
      <c r="J10" s="24"/>
      <c r="K10" s="24"/>
      <c r="L10" s="24"/>
      <c r="M10" s="249" t="s">
        <v>11</v>
      </c>
      <c r="N10">
        <v>0.017</v>
      </c>
    </row>
    <row r="11" spans="1:19" ht="13.5">
      <c r="A11" s="25" t="s">
        <v>308</v>
      </c>
      <c r="B11" s="24">
        <v>0.4</v>
      </c>
      <c r="C11" s="24"/>
      <c r="D11" s="35"/>
      <c r="E11" s="35"/>
      <c r="F11" s="35" t="s">
        <v>872</v>
      </c>
      <c r="G11" s="35"/>
      <c r="H11" s="35"/>
      <c r="I11" s="35" t="s">
        <v>873</v>
      </c>
      <c r="J11" s="35" t="s">
        <v>945</v>
      </c>
      <c r="K11" s="35" t="s">
        <v>228</v>
      </c>
      <c r="L11" s="35" t="s">
        <v>229</v>
      </c>
      <c r="M11" s="35" t="s">
        <v>230</v>
      </c>
      <c r="N11" s="24"/>
      <c r="O11" s="24"/>
      <c r="P11" s="24"/>
      <c r="Q11" s="24"/>
      <c r="R11" s="24"/>
      <c r="S11" s="24"/>
    </row>
    <row r="12" spans="1:19" ht="13.5">
      <c r="A12" s="25" t="s">
        <v>922</v>
      </c>
      <c r="B12" s="24">
        <v>0.3</v>
      </c>
      <c r="C12" s="36" t="s">
        <v>298</v>
      </c>
      <c r="D12" s="36" t="s">
        <v>298</v>
      </c>
      <c r="E12" s="35" t="s">
        <v>941</v>
      </c>
      <c r="F12" s="35">
        <v>1</v>
      </c>
      <c r="G12" s="35"/>
      <c r="H12" s="35"/>
      <c r="I12" s="35">
        <v>0</v>
      </c>
      <c r="J12" s="35">
        <v>1</v>
      </c>
      <c r="K12" s="35" t="s">
        <v>941</v>
      </c>
      <c r="L12" s="35" t="s">
        <v>941</v>
      </c>
      <c r="M12" s="35" t="s">
        <v>941</v>
      </c>
      <c r="N12" s="24"/>
      <c r="O12" s="24"/>
      <c r="P12" s="24"/>
      <c r="Q12" s="36"/>
      <c r="R12" s="35"/>
      <c r="S12" s="35"/>
    </row>
    <row r="13" spans="1:19" ht="13.5">
      <c r="A13" s="25" t="s">
        <v>923</v>
      </c>
      <c r="B13" s="24">
        <v>0.3</v>
      </c>
      <c r="C13" s="37" t="s">
        <v>934</v>
      </c>
      <c r="D13" s="37" t="s">
        <v>934</v>
      </c>
      <c r="E13" s="35" t="s">
        <v>942</v>
      </c>
      <c r="F13" s="35">
        <v>0.5</v>
      </c>
      <c r="G13" s="35"/>
      <c r="H13" s="35"/>
      <c r="I13" s="35">
        <v>0</v>
      </c>
      <c r="J13" s="35">
        <v>2</v>
      </c>
      <c r="K13" s="35" t="s">
        <v>942</v>
      </c>
      <c r="L13" s="35" t="s">
        <v>1075</v>
      </c>
      <c r="M13" s="35" t="s">
        <v>942</v>
      </c>
      <c r="N13" s="24"/>
      <c r="O13" s="24"/>
      <c r="P13" s="24"/>
      <c r="Q13" s="37"/>
      <c r="R13" s="35"/>
      <c r="S13" s="35"/>
    </row>
    <row r="14" spans="1:19" ht="13.5">
      <c r="A14" s="25" t="s">
        <v>924</v>
      </c>
      <c r="B14" s="24">
        <v>0.3</v>
      </c>
      <c r="C14" s="37" t="s">
        <v>394</v>
      </c>
      <c r="D14" s="37" t="s">
        <v>394</v>
      </c>
      <c r="E14" s="35" t="s">
        <v>437</v>
      </c>
      <c r="F14" s="35">
        <v>0.8</v>
      </c>
      <c r="G14" s="35"/>
      <c r="H14" s="35"/>
      <c r="I14" s="35">
        <v>0.8</v>
      </c>
      <c r="J14" s="35">
        <v>3</v>
      </c>
      <c r="K14" s="35" t="s">
        <v>437</v>
      </c>
      <c r="L14" s="35" t="s">
        <v>274</v>
      </c>
      <c r="M14" s="35" t="s">
        <v>437</v>
      </c>
      <c r="N14" s="24"/>
      <c r="O14" s="24"/>
      <c r="P14" s="24"/>
      <c r="Q14" s="37"/>
      <c r="R14" s="35"/>
      <c r="S14" s="35"/>
    </row>
    <row r="15" spans="1:19" ht="13.5">
      <c r="A15" s="25" t="s">
        <v>925</v>
      </c>
      <c r="B15" s="24">
        <v>0.3</v>
      </c>
      <c r="C15" s="37" t="s">
        <v>395</v>
      </c>
      <c r="D15" s="37" t="s">
        <v>395</v>
      </c>
      <c r="E15" s="35" t="s">
        <v>451</v>
      </c>
      <c r="F15" s="35">
        <v>0</v>
      </c>
      <c r="G15" s="35"/>
      <c r="H15" s="35"/>
      <c r="I15" s="35">
        <v>0</v>
      </c>
      <c r="J15" s="35">
        <v>4</v>
      </c>
      <c r="K15" s="35" t="s">
        <v>451</v>
      </c>
      <c r="L15" s="35" t="s">
        <v>451</v>
      </c>
      <c r="M15" s="35" t="s">
        <v>451</v>
      </c>
      <c r="N15" s="24"/>
      <c r="O15" s="24"/>
      <c r="P15" s="24"/>
      <c r="Q15" s="37"/>
      <c r="R15" s="35"/>
      <c r="S15" s="35"/>
    </row>
    <row r="16" spans="1:19" ht="13.5">
      <c r="A16" s="25" t="s">
        <v>926</v>
      </c>
      <c r="B16" s="24">
        <v>0.3</v>
      </c>
      <c r="C16" s="37" t="s">
        <v>935</v>
      </c>
      <c r="D16" s="37" t="s">
        <v>231</v>
      </c>
      <c r="E16" s="35" t="s">
        <v>232</v>
      </c>
      <c r="F16" s="35">
        <v>0</v>
      </c>
      <c r="G16" s="24"/>
      <c r="H16" s="24"/>
      <c r="I16" s="35">
        <v>0</v>
      </c>
      <c r="J16" s="270">
        <v>6</v>
      </c>
      <c r="K16" s="35" t="s">
        <v>232</v>
      </c>
      <c r="L16" s="35" t="s">
        <v>451</v>
      </c>
      <c r="M16" s="35" t="s">
        <v>451</v>
      </c>
      <c r="N16" s="24"/>
      <c r="O16" s="24"/>
      <c r="P16" s="24"/>
      <c r="Q16" s="37"/>
      <c r="R16" s="35"/>
      <c r="S16" s="35"/>
    </row>
    <row r="17" spans="1:19" ht="13.5">
      <c r="A17" s="25" t="s">
        <v>927</v>
      </c>
      <c r="B17" s="24">
        <v>0.3</v>
      </c>
      <c r="C17" s="37" t="s">
        <v>231</v>
      </c>
      <c r="D17" s="37" t="s">
        <v>935</v>
      </c>
      <c r="E17" s="35" t="s">
        <v>943</v>
      </c>
      <c r="F17" s="35">
        <v>0.5</v>
      </c>
      <c r="G17" s="35"/>
      <c r="H17" s="35"/>
      <c r="I17" s="35">
        <v>0</v>
      </c>
      <c r="J17" s="35">
        <v>5</v>
      </c>
      <c r="K17" s="35" t="s">
        <v>943</v>
      </c>
      <c r="L17" s="35" t="s">
        <v>943</v>
      </c>
      <c r="M17" s="35" t="s">
        <v>943</v>
      </c>
      <c r="N17" s="24"/>
      <c r="O17" s="24"/>
      <c r="P17" s="24"/>
      <c r="Q17" s="37"/>
      <c r="R17" s="35"/>
      <c r="S17" s="35"/>
    </row>
    <row r="18" spans="1:19" ht="13.5">
      <c r="A18" s="25" t="s">
        <v>928</v>
      </c>
      <c r="B18" s="24">
        <v>0.7</v>
      </c>
      <c r="C18" s="37" t="s">
        <v>948</v>
      </c>
      <c r="D18" s="37" t="s">
        <v>949</v>
      </c>
      <c r="E18" s="35" t="s">
        <v>396</v>
      </c>
      <c r="F18" s="35">
        <v>1</v>
      </c>
      <c r="G18" s="35"/>
      <c r="H18" s="35"/>
      <c r="I18" s="35">
        <v>0</v>
      </c>
      <c r="J18" s="35">
        <v>7</v>
      </c>
      <c r="K18" s="35" t="s">
        <v>1076</v>
      </c>
      <c r="L18" s="35" t="s">
        <v>1076</v>
      </c>
      <c r="M18" s="35" t="s">
        <v>1076</v>
      </c>
      <c r="N18" s="24"/>
      <c r="O18" s="24"/>
      <c r="P18" s="24"/>
      <c r="Q18" s="37"/>
      <c r="R18" s="24"/>
      <c r="S18" s="35"/>
    </row>
    <row r="19" spans="1:19" ht="13.5">
      <c r="A19" s="25" t="s">
        <v>929</v>
      </c>
      <c r="B19" s="24">
        <v>0.7</v>
      </c>
      <c r="C19" s="37" t="s">
        <v>950</v>
      </c>
      <c r="D19" s="37" t="s">
        <v>300</v>
      </c>
      <c r="E19" s="35" t="s">
        <v>942</v>
      </c>
      <c r="F19" s="35">
        <v>0.25</v>
      </c>
      <c r="G19" s="35"/>
      <c r="H19" s="35"/>
      <c r="I19" s="35">
        <v>0</v>
      </c>
      <c r="J19" s="35">
        <v>9</v>
      </c>
      <c r="K19" s="35" t="s">
        <v>1076</v>
      </c>
      <c r="L19" s="35" t="s">
        <v>1076</v>
      </c>
      <c r="M19" s="35" t="s">
        <v>1076</v>
      </c>
      <c r="N19" s="24"/>
      <c r="O19" s="24"/>
      <c r="P19" s="24"/>
      <c r="Q19" s="37"/>
      <c r="R19" s="35"/>
      <c r="S19" s="35"/>
    </row>
    <row r="20" spans="1:19" ht="13.5">
      <c r="A20" s="25" t="s">
        <v>555</v>
      </c>
      <c r="B20" s="24">
        <v>0.7</v>
      </c>
      <c r="C20" s="37" t="s">
        <v>299</v>
      </c>
      <c r="D20" s="37" t="s">
        <v>948</v>
      </c>
      <c r="E20" s="35" t="s">
        <v>396</v>
      </c>
      <c r="F20" s="35">
        <v>1</v>
      </c>
      <c r="G20" s="35"/>
      <c r="H20" s="35"/>
      <c r="I20" s="35">
        <v>0</v>
      </c>
      <c r="J20" s="35">
        <v>7</v>
      </c>
      <c r="K20" s="35" t="s">
        <v>396</v>
      </c>
      <c r="L20" s="35" t="s">
        <v>396</v>
      </c>
      <c r="M20" s="35" t="s">
        <v>396</v>
      </c>
      <c r="N20" s="24"/>
      <c r="O20" s="24"/>
      <c r="P20" s="24"/>
      <c r="Q20" s="37"/>
      <c r="R20" s="35"/>
      <c r="S20" s="35"/>
    </row>
    <row r="21" spans="1:19" ht="13.5">
      <c r="A21" s="25" t="s">
        <v>930</v>
      </c>
      <c r="B21" s="24">
        <v>0.7</v>
      </c>
      <c r="C21" s="37" t="s">
        <v>301</v>
      </c>
      <c r="D21" s="37" t="s">
        <v>299</v>
      </c>
      <c r="E21" s="24" t="s">
        <v>942</v>
      </c>
      <c r="F21" s="35">
        <v>0.25</v>
      </c>
      <c r="G21" s="35"/>
      <c r="H21" s="35"/>
      <c r="I21" s="35">
        <v>0</v>
      </c>
      <c r="J21" s="35">
        <v>9</v>
      </c>
      <c r="K21" s="35" t="s">
        <v>396</v>
      </c>
      <c r="L21" s="35" t="s">
        <v>396</v>
      </c>
      <c r="M21" s="35" t="s">
        <v>396</v>
      </c>
      <c r="N21" s="24"/>
      <c r="O21" s="24"/>
      <c r="P21" s="24"/>
      <c r="Q21" s="37"/>
      <c r="R21" s="24"/>
      <c r="S21" s="35"/>
    </row>
    <row r="22" spans="1:19" ht="13.5">
      <c r="A22" s="25" t="s">
        <v>931</v>
      </c>
      <c r="B22" s="24">
        <v>0.7</v>
      </c>
      <c r="C22" s="37" t="s">
        <v>303</v>
      </c>
      <c r="D22" s="37" t="s">
        <v>951</v>
      </c>
      <c r="E22" s="35" t="s">
        <v>396</v>
      </c>
      <c r="F22" s="35">
        <v>1</v>
      </c>
      <c r="G22" s="35"/>
      <c r="H22" s="35"/>
      <c r="I22" s="35">
        <v>0</v>
      </c>
      <c r="J22" s="35">
        <v>8</v>
      </c>
      <c r="K22" s="35" t="s">
        <v>1076</v>
      </c>
      <c r="L22" s="35" t="s">
        <v>1076</v>
      </c>
      <c r="M22" s="35" t="s">
        <v>1076</v>
      </c>
      <c r="N22" s="24"/>
      <c r="O22" s="24"/>
      <c r="P22" s="24"/>
      <c r="Q22" s="37"/>
      <c r="R22" s="35"/>
      <c r="S22" s="35"/>
    </row>
    <row r="23" spans="1:19" ht="13.5">
      <c r="A23" s="25"/>
      <c r="B23" s="24"/>
      <c r="C23" s="37" t="s">
        <v>233</v>
      </c>
      <c r="D23" s="37" t="s">
        <v>302</v>
      </c>
      <c r="E23" s="35" t="s">
        <v>942</v>
      </c>
      <c r="F23" s="35">
        <v>0.5</v>
      </c>
      <c r="G23" s="35"/>
      <c r="H23" s="35"/>
      <c r="I23" s="35">
        <v>0</v>
      </c>
      <c r="J23" s="35">
        <v>10</v>
      </c>
      <c r="K23" s="35" t="s">
        <v>1076</v>
      </c>
      <c r="L23" s="35" t="s">
        <v>1076</v>
      </c>
      <c r="M23" s="35" t="s">
        <v>1076</v>
      </c>
      <c r="N23" s="24"/>
      <c r="O23" s="24"/>
      <c r="P23" s="24"/>
      <c r="Q23" s="37"/>
      <c r="R23" s="35"/>
      <c r="S23" s="35"/>
    </row>
    <row r="24" spans="1:19" ht="13.5">
      <c r="A24" s="25"/>
      <c r="B24" s="24"/>
      <c r="C24" s="37" t="s">
        <v>418</v>
      </c>
      <c r="D24" s="37" t="s">
        <v>950</v>
      </c>
      <c r="E24" s="35" t="s">
        <v>396</v>
      </c>
      <c r="F24" s="35">
        <v>1</v>
      </c>
      <c r="G24" s="35"/>
      <c r="H24" s="35"/>
      <c r="I24" s="35">
        <v>0</v>
      </c>
      <c r="J24" s="35">
        <v>8</v>
      </c>
      <c r="K24" s="35" t="s">
        <v>396</v>
      </c>
      <c r="L24" s="35" t="s">
        <v>396</v>
      </c>
      <c r="M24" s="35" t="s">
        <v>396</v>
      </c>
      <c r="N24" s="24"/>
      <c r="O24" s="24"/>
      <c r="P24" s="24"/>
      <c r="Q24" s="37"/>
      <c r="R24" s="35"/>
      <c r="S24" s="35"/>
    </row>
    <row r="25" spans="1:19" ht="13.5">
      <c r="A25" s="25"/>
      <c r="B25" s="24"/>
      <c r="C25" s="37" t="s">
        <v>949</v>
      </c>
      <c r="D25" s="37" t="s">
        <v>301</v>
      </c>
      <c r="E25" s="24" t="s">
        <v>942</v>
      </c>
      <c r="F25" s="35">
        <v>0.5</v>
      </c>
      <c r="G25" s="35"/>
      <c r="H25" s="35"/>
      <c r="I25" s="35">
        <v>0</v>
      </c>
      <c r="J25" s="35">
        <v>10</v>
      </c>
      <c r="K25" s="35" t="s">
        <v>396</v>
      </c>
      <c r="L25" s="35" t="s">
        <v>396</v>
      </c>
      <c r="M25" s="35" t="s">
        <v>396</v>
      </c>
      <c r="N25" s="24"/>
      <c r="O25" s="24"/>
      <c r="P25" s="24"/>
      <c r="Q25" s="37"/>
      <c r="R25" s="35"/>
      <c r="S25" s="35"/>
    </row>
    <row r="26" spans="1:19" ht="13.5">
      <c r="A26" s="25"/>
      <c r="B26" s="24"/>
      <c r="C26" s="37" t="s">
        <v>951</v>
      </c>
      <c r="D26" s="37" t="s">
        <v>304</v>
      </c>
      <c r="E26" s="35" t="s">
        <v>942</v>
      </c>
      <c r="F26" s="35">
        <v>0.75</v>
      </c>
      <c r="G26" s="35"/>
      <c r="H26" s="35"/>
      <c r="I26" s="35">
        <v>0</v>
      </c>
      <c r="J26" s="35">
        <v>11</v>
      </c>
      <c r="K26" s="35" t="s">
        <v>1076</v>
      </c>
      <c r="L26" s="35" t="s">
        <v>1076</v>
      </c>
      <c r="M26" s="35" t="s">
        <v>1076</v>
      </c>
      <c r="N26" s="24"/>
      <c r="O26" s="24"/>
      <c r="P26" s="24"/>
      <c r="Q26" s="37"/>
      <c r="R26" s="35"/>
      <c r="S26" s="35"/>
    </row>
    <row r="27" spans="1:19" ht="13.5">
      <c r="A27" s="25"/>
      <c r="B27" s="24"/>
      <c r="C27" s="37" t="s">
        <v>300</v>
      </c>
      <c r="D27" s="37" t="s">
        <v>303</v>
      </c>
      <c r="E27" s="35" t="s">
        <v>942</v>
      </c>
      <c r="F27" s="35">
        <v>0.75</v>
      </c>
      <c r="G27" s="35"/>
      <c r="H27" s="35"/>
      <c r="I27" s="35">
        <v>0</v>
      </c>
      <c r="J27" s="35">
        <v>11</v>
      </c>
      <c r="K27" s="35" t="s">
        <v>396</v>
      </c>
      <c r="L27" s="35" t="s">
        <v>396</v>
      </c>
      <c r="M27" s="35" t="s">
        <v>396</v>
      </c>
      <c r="N27" s="24"/>
      <c r="O27" s="24"/>
      <c r="P27" s="24"/>
      <c r="Q27" s="37"/>
      <c r="R27" s="35"/>
      <c r="S27" s="35"/>
    </row>
    <row r="28" spans="1:19" ht="13.5">
      <c r="A28" s="25"/>
      <c r="B28" s="24"/>
      <c r="C28" s="37" t="s">
        <v>302</v>
      </c>
      <c r="D28" s="37" t="s">
        <v>234</v>
      </c>
      <c r="E28" s="35" t="s">
        <v>942</v>
      </c>
      <c r="F28" s="35">
        <v>1</v>
      </c>
      <c r="G28" s="35"/>
      <c r="H28" s="35"/>
      <c r="I28" s="35">
        <v>0</v>
      </c>
      <c r="J28" s="35">
        <v>12</v>
      </c>
      <c r="K28" s="35" t="s">
        <v>1076</v>
      </c>
      <c r="L28" s="35" t="s">
        <v>1076</v>
      </c>
      <c r="M28" s="35" t="s">
        <v>1076</v>
      </c>
      <c r="N28" s="24"/>
      <c r="O28" s="24"/>
      <c r="P28" s="24"/>
      <c r="Q28" s="37"/>
      <c r="R28" s="35"/>
      <c r="S28" s="35"/>
    </row>
    <row r="29" spans="1:19" ht="13.5">
      <c r="A29" s="25"/>
      <c r="B29" s="24"/>
      <c r="C29" s="37" t="s">
        <v>304</v>
      </c>
      <c r="D29" s="37" t="s">
        <v>233</v>
      </c>
      <c r="E29" s="35" t="s">
        <v>942</v>
      </c>
      <c r="F29" s="35">
        <v>1</v>
      </c>
      <c r="G29" s="35"/>
      <c r="H29" s="35"/>
      <c r="I29" s="35">
        <v>0</v>
      </c>
      <c r="J29" s="35">
        <v>12</v>
      </c>
      <c r="K29" s="35" t="s">
        <v>396</v>
      </c>
      <c r="L29" s="35" t="s">
        <v>396</v>
      </c>
      <c r="M29" s="35" t="s">
        <v>396</v>
      </c>
      <c r="N29" s="24"/>
      <c r="O29" s="24"/>
      <c r="P29" s="24"/>
      <c r="Q29" s="37"/>
      <c r="R29" s="35"/>
      <c r="S29" s="35"/>
    </row>
    <row r="30" spans="1:19" ht="13.5">
      <c r="A30" s="25"/>
      <c r="B30" s="24"/>
      <c r="C30" s="37" t="s">
        <v>234</v>
      </c>
      <c r="D30" s="37" t="s">
        <v>418</v>
      </c>
      <c r="E30" s="35" t="s">
        <v>942</v>
      </c>
      <c r="F30" s="35">
        <v>1</v>
      </c>
      <c r="G30" s="35"/>
      <c r="H30" s="35"/>
      <c r="I30" s="35">
        <v>0</v>
      </c>
      <c r="J30" s="35">
        <v>13</v>
      </c>
      <c r="K30" s="35" t="s">
        <v>396</v>
      </c>
      <c r="L30" s="35" t="s">
        <v>396</v>
      </c>
      <c r="M30" s="35" t="s">
        <v>396</v>
      </c>
      <c r="N30" s="24"/>
      <c r="O30" s="24"/>
      <c r="P30" s="24"/>
      <c r="Q30" s="37"/>
      <c r="R30" s="35"/>
      <c r="S30" s="35"/>
    </row>
    <row r="31" spans="1:19" ht="13.5">
      <c r="A31" s="25"/>
      <c r="B31" s="24"/>
      <c r="C31" s="37" t="s">
        <v>305</v>
      </c>
      <c r="D31" s="37" t="s">
        <v>305</v>
      </c>
      <c r="E31" s="35" t="s">
        <v>942</v>
      </c>
      <c r="F31" s="35">
        <v>1</v>
      </c>
      <c r="G31" s="35"/>
      <c r="H31" s="35"/>
      <c r="I31" s="35">
        <v>0</v>
      </c>
      <c r="J31" s="35">
        <v>14</v>
      </c>
      <c r="K31" s="35" t="s">
        <v>1076</v>
      </c>
      <c r="L31" s="35" t="s">
        <v>1076</v>
      </c>
      <c r="M31" s="35" t="s">
        <v>1076</v>
      </c>
      <c r="N31" s="24"/>
      <c r="O31" s="24"/>
      <c r="P31" s="24"/>
      <c r="Q31" s="37"/>
      <c r="R31" s="35"/>
      <c r="S31" s="35"/>
    </row>
    <row r="32" spans="1:19" ht="13.5">
      <c r="A32" s="25"/>
      <c r="B32" s="24"/>
      <c r="C32" s="37" t="s">
        <v>235</v>
      </c>
      <c r="D32" s="37" t="s">
        <v>1099</v>
      </c>
      <c r="E32" s="35" t="s">
        <v>437</v>
      </c>
      <c r="F32" s="35">
        <v>1</v>
      </c>
      <c r="G32" s="35"/>
      <c r="H32" s="35"/>
      <c r="I32" s="35">
        <v>1</v>
      </c>
      <c r="J32" s="35">
        <v>24</v>
      </c>
      <c r="K32" s="35" t="s">
        <v>437</v>
      </c>
      <c r="L32" s="35" t="s">
        <v>437</v>
      </c>
      <c r="M32" s="35" t="s">
        <v>437</v>
      </c>
      <c r="N32" s="24"/>
      <c r="O32" s="24"/>
      <c r="P32" s="24"/>
      <c r="Q32" s="37"/>
      <c r="R32" s="35"/>
      <c r="S32" s="35"/>
    </row>
    <row r="33" spans="1:19" ht="13.5">
      <c r="A33" s="25"/>
      <c r="B33" s="24"/>
      <c r="C33" s="37" t="s">
        <v>1097</v>
      </c>
      <c r="D33" s="37" t="s">
        <v>1098</v>
      </c>
      <c r="E33" s="35" t="s">
        <v>437</v>
      </c>
      <c r="F33" s="35">
        <v>1</v>
      </c>
      <c r="G33" s="35"/>
      <c r="H33" s="35"/>
      <c r="I33" s="35">
        <v>1</v>
      </c>
      <c r="J33" s="35">
        <v>23</v>
      </c>
      <c r="K33" s="35" t="s">
        <v>437</v>
      </c>
      <c r="L33" s="35" t="s">
        <v>437</v>
      </c>
      <c r="M33" s="35" t="s">
        <v>437</v>
      </c>
      <c r="N33" s="24"/>
      <c r="O33" s="24"/>
      <c r="P33" s="24"/>
      <c r="Q33" s="37"/>
      <c r="R33" s="35"/>
      <c r="S33" s="35"/>
    </row>
    <row r="34" spans="1:19" ht="13.5">
      <c r="A34" s="25"/>
      <c r="B34" s="24"/>
      <c r="C34" s="37" t="s">
        <v>1098</v>
      </c>
      <c r="D34" s="37" t="s">
        <v>1097</v>
      </c>
      <c r="E34" s="35" t="s">
        <v>437</v>
      </c>
      <c r="F34" s="35">
        <v>1</v>
      </c>
      <c r="G34" s="35"/>
      <c r="H34" s="35"/>
      <c r="I34" s="35">
        <v>1</v>
      </c>
      <c r="J34" s="35">
        <v>22</v>
      </c>
      <c r="K34" s="35" t="s">
        <v>437</v>
      </c>
      <c r="L34" s="35" t="s">
        <v>437</v>
      </c>
      <c r="M34" s="35" t="s">
        <v>437</v>
      </c>
      <c r="N34" s="24"/>
      <c r="O34" s="24"/>
      <c r="P34" s="24"/>
      <c r="Q34" s="37"/>
      <c r="R34" s="35"/>
      <c r="S34" s="35"/>
    </row>
    <row r="35" spans="1:19" ht="13.5">
      <c r="A35" s="25"/>
      <c r="B35" s="24"/>
      <c r="C35" s="37" t="s">
        <v>1099</v>
      </c>
      <c r="D35" s="37" t="s">
        <v>235</v>
      </c>
      <c r="E35" s="35" t="s">
        <v>437</v>
      </c>
      <c r="F35" s="35">
        <v>1</v>
      </c>
      <c r="G35" s="35"/>
      <c r="H35" s="35"/>
      <c r="I35" s="35">
        <v>1</v>
      </c>
      <c r="J35" s="35">
        <v>21</v>
      </c>
      <c r="K35" s="35" t="s">
        <v>437</v>
      </c>
      <c r="L35" s="35" t="s">
        <v>437</v>
      </c>
      <c r="M35" s="35" t="s">
        <v>437</v>
      </c>
      <c r="N35" s="24"/>
      <c r="O35" s="24"/>
      <c r="P35" s="24"/>
      <c r="Q35" s="37"/>
      <c r="R35" s="35"/>
      <c r="S35" s="35"/>
    </row>
    <row r="36" spans="1:19" ht="13.5">
      <c r="A36" s="25"/>
      <c r="B36" s="24"/>
      <c r="C36" s="37" t="s">
        <v>938</v>
      </c>
      <c r="D36" s="37" t="s">
        <v>236</v>
      </c>
      <c r="E36" s="35" t="s">
        <v>437</v>
      </c>
      <c r="F36" s="35">
        <v>1</v>
      </c>
      <c r="G36" s="35"/>
      <c r="H36" s="35"/>
      <c r="I36" s="35">
        <v>1</v>
      </c>
      <c r="J36" s="35">
        <v>19</v>
      </c>
      <c r="K36" s="35" t="s">
        <v>437</v>
      </c>
      <c r="L36" s="35" t="s">
        <v>437</v>
      </c>
      <c r="M36" s="35" t="s">
        <v>437</v>
      </c>
      <c r="N36" s="24"/>
      <c r="O36" s="24"/>
      <c r="P36" s="24"/>
      <c r="Q36" s="37"/>
      <c r="R36" s="35"/>
      <c r="S36" s="35"/>
    </row>
    <row r="37" spans="1:19" ht="13.5">
      <c r="A37" s="25"/>
      <c r="B37" s="24"/>
      <c r="C37" s="37" t="s">
        <v>939</v>
      </c>
      <c r="D37" s="37" t="s">
        <v>938</v>
      </c>
      <c r="E37" s="35" t="s">
        <v>437</v>
      </c>
      <c r="F37" s="35">
        <v>1</v>
      </c>
      <c r="G37" s="35"/>
      <c r="H37" s="35"/>
      <c r="I37" s="35">
        <v>1</v>
      </c>
      <c r="J37" s="35">
        <v>15</v>
      </c>
      <c r="K37" s="35" t="s">
        <v>437</v>
      </c>
      <c r="L37" s="35" t="s">
        <v>437</v>
      </c>
      <c r="M37" s="35" t="s">
        <v>437</v>
      </c>
      <c r="N37" s="24"/>
      <c r="O37" s="24"/>
      <c r="P37" s="24"/>
      <c r="Q37" s="24"/>
      <c r="R37" s="24"/>
      <c r="S37" s="24"/>
    </row>
    <row r="38" spans="1:19" ht="13.5">
      <c r="A38" s="25"/>
      <c r="B38" s="24"/>
      <c r="C38" s="37" t="s">
        <v>474</v>
      </c>
      <c r="D38" s="37" t="s">
        <v>937</v>
      </c>
      <c r="E38" s="35" t="s">
        <v>437</v>
      </c>
      <c r="F38" s="35">
        <v>1</v>
      </c>
      <c r="G38" s="35"/>
      <c r="H38" s="35"/>
      <c r="I38" s="35">
        <v>1</v>
      </c>
      <c r="J38" s="271">
        <v>18</v>
      </c>
      <c r="K38" s="35" t="s">
        <v>437</v>
      </c>
      <c r="L38" s="35" t="s">
        <v>437</v>
      </c>
      <c r="M38" s="35" t="s">
        <v>437</v>
      </c>
      <c r="N38" s="24"/>
      <c r="O38" s="24"/>
      <c r="P38" s="24"/>
      <c r="Q38" s="24"/>
      <c r="R38" s="24"/>
      <c r="S38" s="24"/>
    </row>
    <row r="39" spans="1:19" ht="13.5">
      <c r="A39" s="25"/>
      <c r="B39" s="24"/>
      <c r="C39" s="37" t="s">
        <v>937</v>
      </c>
      <c r="D39" s="37" t="s">
        <v>939</v>
      </c>
      <c r="E39" s="35" t="s">
        <v>437</v>
      </c>
      <c r="F39" s="35">
        <v>1</v>
      </c>
      <c r="G39" s="35"/>
      <c r="H39" s="35"/>
      <c r="I39" s="35">
        <v>1</v>
      </c>
      <c r="J39" s="271">
        <v>16</v>
      </c>
      <c r="K39" s="35" t="s">
        <v>437</v>
      </c>
      <c r="L39" s="35" t="s">
        <v>437</v>
      </c>
      <c r="M39" s="35" t="s">
        <v>437</v>
      </c>
      <c r="N39" s="24"/>
      <c r="O39" s="24"/>
      <c r="P39" s="24"/>
      <c r="Q39" s="24"/>
      <c r="R39" s="24"/>
      <c r="S39" s="24"/>
    </row>
    <row r="40" spans="1:19" ht="13.5">
      <c r="A40" s="25"/>
      <c r="B40" s="24"/>
      <c r="C40" s="37" t="s">
        <v>236</v>
      </c>
      <c r="D40" s="37" t="s">
        <v>940</v>
      </c>
      <c r="E40" s="35" t="s">
        <v>437</v>
      </c>
      <c r="F40" s="35">
        <v>1</v>
      </c>
      <c r="G40" s="35"/>
      <c r="H40" s="35"/>
      <c r="I40" s="35">
        <v>1</v>
      </c>
      <c r="J40" s="271">
        <v>17</v>
      </c>
      <c r="K40" s="35" t="s">
        <v>437</v>
      </c>
      <c r="L40" s="35" t="s">
        <v>437</v>
      </c>
      <c r="M40" s="35" t="s">
        <v>437</v>
      </c>
      <c r="N40" s="24"/>
      <c r="O40" s="24"/>
      <c r="P40" s="24"/>
      <c r="Q40" s="24"/>
      <c r="R40" s="24"/>
      <c r="S40" s="24"/>
    </row>
    <row r="41" spans="1:19" ht="13.5">
      <c r="A41" s="25"/>
      <c r="B41" s="24"/>
      <c r="C41" s="37" t="s">
        <v>468</v>
      </c>
      <c r="D41" s="37" t="s">
        <v>468</v>
      </c>
      <c r="E41" s="35" t="s">
        <v>437</v>
      </c>
      <c r="F41" s="35">
        <v>1</v>
      </c>
      <c r="G41" s="35"/>
      <c r="H41" s="35"/>
      <c r="I41" s="35">
        <v>1</v>
      </c>
      <c r="J41" s="271">
        <v>20</v>
      </c>
      <c r="K41" s="35" t="s">
        <v>437</v>
      </c>
      <c r="L41" s="35" t="s">
        <v>437</v>
      </c>
      <c r="M41" s="35" t="s">
        <v>437</v>
      </c>
      <c r="N41" s="24"/>
      <c r="O41" s="24"/>
      <c r="P41" s="24"/>
      <c r="Q41" s="24"/>
      <c r="R41" s="24"/>
      <c r="S41" s="24"/>
    </row>
    <row r="42" spans="1:19" ht="13.5">
      <c r="A42" s="25"/>
      <c r="B42" s="24"/>
      <c r="C42" s="24"/>
      <c r="D42" s="38"/>
      <c r="E42" s="35"/>
      <c r="F42" s="35"/>
      <c r="G42" s="35"/>
      <c r="H42" s="35"/>
      <c r="I42" s="35"/>
      <c r="J42" s="24"/>
      <c r="K42" s="24"/>
      <c r="L42" s="24"/>
      <c r="M42" s="24"/>
      <c r="N42" s="24"/>
      <c r="O42" s="24"/>
      <c r="P42" s="24"/>
      <c r="Q42" s="24"/>
      <c r="R42" s="24"/>
      <c r="S42" s="24"/>
    </row>
    <row r="43" spans="1:19" ht="13.5">
      <c r="A43" s="25"/>
      <c r="B43" s="24"/>
      <c r="C43" s="24"/>
      <c r="D43" s="35" t="s">
        <v>514</v>
      </c>
      <c r="E43" s="35"/>
      <c r="F43" s="35"/>
      <c r="G43" s="35"/>
      <c r="H43" s="35"/>
      <c r="I43" s="35"/>
      <c r="J43" s="24"/>
      <c r="K43" s="24"/>
      <c r="L43" s="24"/>
      <c r="M43" s="24"/>
      <c r="N43" s="24"/>
      <c r="O43" s="24"/>
      <c r="P43" s="24"/>
      <c r="Q43" s="24"/>
      <c r="R43" s="24"/>
      <c r="S43" s="24"/>
    </row>
    <row r="44" spans="1:19" ht="13.5">
      <c r="A44" s="25"/>
      <c r="B44" s="24"/>
      <c r="C44" s="24"/>
      <c r="D44" s="35" t="s">
        <v>1000</v>
      </c>
      <c r="E44" s="35">
        <v>18</v>
      </c>
      <c r="F44" s="38" t="s">
        <v>1008</v>
      </c>
      <c r="G44" s="38"/>
      <c r="H44" s="38"/>
      <c r="I44" s="269" t="s">
        <v>270</v>
      </c>
      <c r="J44" s="281"/>
      <c r="K44" s="281"/>
      <c r="L44" s="281"/>
      <c r="M44" s="281"/>
      <c r="N44" s="281"/>
      <c r="O44" s="281"/>
      <c r="P44" s="281"/>
      <c r="Q44" s="281"/>
      <c r="R44" s="281"/>
      <c r="S44" s="281"/>
    </row>
    <row r="45" spans="1:19" ht="13.5">
      <c r="A45" s="25"/>
      <c r="B45" s="24"/>
      <c r="C45" s="24"/>
      <c r="D45" s="35" t="s">
        <v>1002</v>
      </c>
      <c r="E45" s="35">
        <v>19</v>
      </c>
      <c r="F45" s="38" t="s">
        <v>1009</v>
      </c>
      <c r="G45" s="38"/>
      <c r="H45" s="38"/>
      <c r="I45" s="269" t="s">
        <v>269</v>
      </c>
      <c r="J45" s="281"/>
      <c r="K45" s="281"/>
      <c r="L45" s="281"/>
      <c r="M45" s="281"/>
      <c r="N45" s="281"/>
      <c r="O45" s="281"/>
      <c r="P45" s="281"/>
      <c r="Q45" s="281"/>
      <c r="R45" s="281"/>
      <c r="S45" s="281"/>
    </row>
    <row r="46" spans="1:19" ht="13.5">
      <c r="A46" s="25"/>
      <c r="B46" s="24"/>
      <c r="C46" s="24"/>
      <c r="D46" s="35" t="s">
        <v>1003</v>
      </c>
      <c r="E46" s="35">
        <v>20</v>
      </c>
      <c r="F46" s="38" t="s">
        <v>1010</v>
      </c>
      <c r="G46" s="38"/>
      <c r="H46" s="38"/>
      <c r="I46" s="269" t="s">
        <v>268</v>
      </c>
      <c r="J46" s="281"/>
      <c r="K46" s="281"/>
      <c r="L46" s="281"/>
      <c r="M46" s="281"/>
      <c r="N46" s="281"/>
      <c r="O46" s="281"/>
      <c r="P46" s="281"/>
      <c r="Q46" s="281"/>
      <c r="R46" s="281"/>
      <c r="S46" s="281"/>
    </row>
    <row r="47" spans="1:19" ht="13.5">
      <c r="A47" s="25"/>
      <c r="B47" s="24"/>
      <c r="C47" s="24"/>
      <c r="D47" s="35" t="s">
        <v>1004</v>
      </c>
      <c r="E47" s="35">
        <v>21</v>
      </c>
      <c r="F47" s="38" t="s">
        <v>1011</v>
      </c>
      <c r="G47" s="38"/>
      <c r="H47" s="38"/>
      <c r="I47" s="269" t="s">
        <v>267</v>
      </c>
      <c r="J47" s="281"/>
      <c r="K47" s="281"/>
      <c r="L47" s="281"/>
      <c r="M47" s="281"/>
      <c r="N47" s="281"/>
      <c r="O47" s="281"/>
      <c r="P47" s="281"/>
      <c r="Q47" s="281"/>
      <c r="R47" s="281"/>
      <c r="S47" s="281"/>
    </row>
    <row r="48" spans="1:19" ht="13.5">
      <c r="A48" s="25"/>
      <c r="B48" s="24"/>
      <c r="C48" s="24"/>
      <c r="D48" s="35" t="s">
        <v>1005</v>
      </c>
      <c r="E48" s="35">
        <v>22</v>
      </c>
      <c r="F48" s="38" t="s">
        <v>1012</v>
      </c>
      <c r="G48" s="38"/>
      <c r="H48" s="38"/>
      <c r="I48" s="269" t="s">
        <v>266</v>
      </c>
      <c r="J48" s="281"/>
      <c r="K48" s="281"/>
      <c r="L48" s="281"/>
      <c r="M48" s="281"/>
      <c r="N48" s="281"/>
      <c r="O48" s="281"/>
      <c r="P48" s="281"/>
      <c r="Q48" s="281"/>
      <c r="R48" s="281"/>
      <c r="S48" s="281"/>
    </row>
    <row r="49" spans="1:19" ht="13.5">
      <c r="A49" s="25"/>
      <c r="B49" s="24"/>
      <c r="C49" s="24"/>
      <c r="D49" s="35"/>
      <c r="E49" s="35"/>
      <c r="F49" s="269"/>
      <c r="G49" s="269"/>
      <c r="H49" s="269"/>
      <c r="I49" s="269"/>
      <c r="J49" s="281"/>
      <c r="K49" s="281"/>
      <c r="L49" s="281"/>
      <c r="M49" s="281"/>
      <c r="N49" s="281"/>
      <c r="O49" s="281"/>
      <c r="P49" s="281"/>
      <c r="Q49" s="281"/>
      <c r="R49" s="281"/>
      <c r="S49" s="281"/>
    </row>
    <row r="50" spans="1:19" ht="13.5">
      <c r="A50" s="25"/>
      <c r="B50" s="24"/>
      <c r="C50" s="24"/>
      <c r="D50" s="38" t="s">
        <v>1021</v>
      </c>
      <c r="E50" s="35"/>
      <c r="F50" s="269"/>
      <c r="G50" s="269"/>
      <c r="H50" s="269"/>
      <c r="I50" s="269"/>
      <c r="J50" s="281"/>
      <c r="K50" s="281"/>
      <c r="L50" s="281"/>
      <c r="M50" s="281"/>
      <c r="N50" s="281"/>
      <c r="O50" s="281"/>
      <c r="P50" s="281"/>
      <c r="Q50" s="281"/>
      <c r="R50" s="281"/>
      <c r="S50" s="281"/>
    </row>
    <row r="51" spans="1:19" ht="13.5">
      <c r="A51" s="25"/>
      <c r="B51" s="24"/>
      <c r="C51" s="24"/>
      <c r="D51" s="38" t="s">
        <v>1022</v>
      </c>
      <c r="E51" s="35"/>
      <c r="F51" s="269"/>
      <c r="G51" s="269"/>
      <c r="H51" s="269"/>
      <c r="I51" s="269"/>
      <c r="J51" s="281"/>
      <c r="K51" s="281"/>
      <c r="L51" s="281"/>
      <c r="M51" s="281"/>
      <c r="N51" s="281"/>
      <c r="O51" s="281"/>
      <c r="P51" s="281"/>
      <c r="Q51" s="281"/>
      <c r="R51" s="281"/>
      <c r="S51" s="281"/>
    </row>
    <row r="52" spans="1:19" ht="13.5">
      <c r="A52" s="25"/>
      <c r="B52" s="24"/>
      <c r="C52" s="24"/>
      <c r="D52" s="38" t="s">
        <v>1023</v>
      </c>
      <c r="E52" s="35"/>
      <c r="F52" s="269"/>
      <c r="G52" s="269"/>
      <c r="H52" s="269"/>
      <c r="I52" s="269"/>
      <c r="J52" s="281"/>
      <c r="K52" s="281"/>
      <c r="L52" s="281"/>
      <c r="M52" s="281"/>
      <c r="N52" s="281"/>
      <c r="O52" s="281"/>
      <c r="P52" s="281"/>
      <c r="Q52" s="281"/>
      <c r="R52" s="281"/>
      <c r="S52" s="281"/>
    </row>
    <row r="53" spans="1:19" ht="13.5">
      <c r="A53" s="25"/>
      <c r="B53" s="24"/>
      <c r="C53" s="24"/>
      <c r="D53" s="38" t="s">
        <v>1024</v>
      </c>
      <c r="E53" s="35"/>
      <c r="F53" s="269"/>
      <c r="G53" s="269"/>
      <c r="H53" s="269"/>
      <c r="I53" s="269"/>
      <c r="J53" s="281"/>
      <c r="K53" s="281"/>
      <c r="L53" s="281"/>
      <c r="M53" s="281"/>
      <c r="N53" s="281"/>
      <c r="O53" s="281"/>
      <c r="P53" s="281"/>
      <c r="Q53" s="281"/>
      <c r="R53" s="281"/>
      <c r="S53" s="281"/>
    </row>
    <row r="54" spans="1:19" ht="13.5">
      <c r="A54" s="25"/>
      <c r="B54" s="24"/>
      <c r="C54" s="24"/>
      <c r="D54" s="38" t="s">
        <v>1025</v>
      </c>
      <c r="E54" s="35"/>
      <c r="F54" s="269"/>
      <c r="G54" s="269"/>
      <c r="H54" s="269"/>
      <c r="I54" s="269"/>
      <c r="J54" s="281"/>
      <c r="K54" s="281"/>
      <c r="L54" s="281"/>
      <c r="M54" s="281"/>
      <c r="N54" s="281"/>
      <c r="O54" s="281"/>
      <c r="P54" s="281"/>
      <c r="Q54" s="281"/>
      <c r="R54" s="281"/>
      <c r="S54" s="281"/>
    </row>
    <row r="55" spans="1:19" ht="13.5">
      <c r="A55" s="25"/>
      <c r="B55" s="24"/>
      <c r="C55" s="24"/>
      <c r="D55" s="38" t="s">
        <v>846</v>
      </c>
      <c r="E55" s="35"/>
      <c r="F55" s="269"/>
      <c r="G55" s="269"/>
      <c r="H55" s="269"/>
      <c r="I55" s="269"/>
      <c r="J55" s="281"/>
      <c r="K55" s="281"/>
      <c r="L55" s="281"/>
      <c r="M55" s="281"/>
      <c r="N55" s="281"/>
      <c r="O55" s="281"/>
      <c r="P55" s="281"/>
      <c r="Q55" s="281"/>
      <c r="R55" s="281"/>
      <c r="S55" s="281"/>
    </row>
    <row r="56" spans="1:19" ht="13.5">
      <c r="A56" s="25"/>
      <c r="B56" s="24"/>
      <c r="C56" s="24"/>
      <c r="D56" s="38" t="s">
        <v>847</v>
      </c>
      <c r="E56" s="35"/>
      <c r="F56" s="269"/>
      <c r="G56" s="269"/>
      <c r="H56" s="269"/>
      <c r="I56" s="269"/>
      <c r="J56" s="281"/>
      <c r="K56" s="281"/>
      <c r="L56" s="281"/>
      <c r="M56" s="281"/>
      <c r="N56" s="281"/>
      <c r="O56" s="281"/>
      <c r="P56" s="281"/>
      <c r="Q56" s="281"/>
      <c r="R56" s="281"/>
      <c r="S56" s="281"/>
    </row>
    <row r="57" spans="1:19" ht="13.5">
      <c r="A57" s="25"/>
      <c r="B57" s="24"/>
      <c r="C57" s="24"/>
      <c r="D57" s="38" t="s">
        <v>848</v>
      </c>
      <c r="E57" s="35"/>
      <c r="F57" s="269"/>
      <c r="G57" s="269"/>
      <c r="H57" s="269"/>
      <c r="I57" s="269"/>
      <c r="J57" s="281"/>
      <c r="K57" s="281"/>
      <c r="L57" s="281"/>
      <c r="M57" s="281"/>
      <c r="N57" s="281"/>
      <c r="O57" s="281"/>
      <c r="P57" s="281"/>
      <c r="Q57" s="281"/>
      <c r="R57" s="281"/>
      <c r="S57" s="281"/>
    </row>
    <row r="58" spans="1:19" ht="13.5">
      <c r="A58" s="25"/>
      <c r="B58" s="24"/>
      <c r="C58" s="24"/>
      <c r="D58" s="38" t="s">
        <v>500</v>
      </c>
      <c r="E58" s="35"/>
      <c r="F58" s="269"/>
      <c r="G58" s="269"/>
      <c r="H58" s="269"/>
      <c r="I58" s="269"/>
      <c r="J58" s="281"/>
      <c r="K58" s="281"/>
      <c r="L58" s="281"/>
      <c r="M58" s="281"/>
      <c r="N58" s="281"/>
      <c r="O58" s="281"/>
      <c r="P58" s="281"/>
      <c r="Q58" s="281"/>
      <c r="R58" s="281"/>
      <c r="S58" s="281"/>
    </row>
    <row r="59" spans="1:19" ht="13.5">
      <c r="A59" s="25"/>
      <c r="B59" s="24"/>
      <c r="C59" s="24"/>
      <c r="D59" s="38" t="s">
        <v>448</v>
      </c>
      <c r="E59" s="35"/>
      <c r="F59" s="269" t="s">
        <v>449</v>
      </c>
      <c r="G59" s="269"/>
      <c r="H59" s="269"/>
      <c r="I59" s="269"/>
      <c r="J59" s="281"/>
      <c r="K59" s="281"/>
      <c r="L59" s="281"/>
      <c r="M59" s="281"/>
      <c r="N59" s="281"/>
      <c r="O59" s="281"/>
      <c r="P59" s="281"/>
      <c r="Q59" s="281"/>
      <c r="R59" s="281"/>
      <c r="S59" s="281"/>
    </row>
    <row r="60" spans="1:19" ht="13.5">
      <c r="A60" s="25"/>
      <c r="B60" s="24"/>
      <c r="C60" s="24"/>
      <c r="D60" s="38" t="s">
        <v>447</v>
      </c>
      <c r="E60" s="35"/>
      <c r="F60" s="269" t="s">
        <v>874</v>
      </c>
      <c r="G60" s="269"/>
      <c r="H60" s="269"/>
      <c r="I60" s="269"/>
      <c r="J60" s="281"/>
      <c r="K60" s="281"/>
      <c r="L60" s="281"/>
      <c r="M60" s="281"/>
      <c r="N60" s="281"/>
      <c r="O60" s="281"/>
      <c r="P60" s="281"/>
      <c r="Q60" s="281"/>
      <c r="R60" s="281"/>
      <c r="S60" s="281"/>
    </row>
    <row r="61" spans="1:19" ht="13.5">
      <c r="A61" s="25"/>
      <c r="B61" s="24"/>
      <c r="C61" s="24"/>
      <c r="D61" s="38" t="s">
        <v>849</v>
      </c>
      <c r="E61" s="35"/>
      <c r="F61" s="269" t="s">
        <v>875</v>
      </c>
      <c r="G61" s="269"/>
      <c r="H61" s="269"/>
      <c r="I61" s="269"/>
      <c r="J61" s="281"/>
      <c r="K61" s="281"/>
      <c r="L61" s="281"/>
      <c r="M61" s="281"/>
      <c r="N61" s="281"/>
      <c r="O61" s="281"/>
      <c r="P61" s="281"/>
      <c r="Q61" s="281"/>
      <c r="R61" s="281"/>
      <c r="S61" s="281"/>
    </row>
    <row r="62" spans="1:19" ht="13.5">
      <c r="A62" s="25"/>
      <c r="B62" s="24"/>
      <c r="C62" s="24"/>
      <c r="D62" s="38" t="s">
        <v>446</v>
      </c>
      <c r="E62" s="35"/>
      <c r="F62" s="269" t="s">
        <v>876</v>
      </c>
      <c r="G62" s="269"/>
      <c r="H62" s="269"/>
      <c r="I62" s="269"/>
      <c r="J62" s="281"/>
      <c r="K62" s="281"/>
      <c r="L62" s="281"/>
      <c r="M62" s="281"/>
      <c r="N62" s="281"/>
      <c r="O62" s="281"/>
      <c r="P62" s="281"/>
      <c r="Q62" s="281"/>
      <c r="R62" s="281"/>
      <c r="S62" s="281"/>
    </row>
    <row r="63" spans="1:19" ht="13.5">
      <c r="A63" s="25"/>
      <c r="B63" s="24"/>
      <c r="C63" s="24"/>
      <c r="D63" s="38" t="s">
        <v>445</v>
      </c>
      <c r="E63" s="35"/>
      <c r="F63" s="269" t="s">
        <v>877</v>
      </c>
      <c r="G63" s="269"/>
      <c r="H63" s="269"/>
      <c r="I63" s="269"/>
      <c r="J63" s="281"/>
      <c r="K63" s="281"/>
      <c r="L63" s="281"/>
      <c r="M63" s="281"/>
      <c r="N63" s="281"/>
      <c r="O63" s="281"/>
      <c r="P63" s="281"/>
      <c r="Q63" s="281"/>
      <c r="R63" s="281"/>
      <c r="S63" s="281"/>
    </row>
    <row r="64" spans="1:19" ht="13.5">
      <c r="A64" s="25"/>
      <c r="B64" s="24"/>
      <c r="C64" s="24"/>
      <c r="D64" s="38" t="s">
        <v>444</v>
      </c>
      <c r="E64" s="35"/>
      <c r="F64" s="269" t="s">
        <v>878</v>
      </c>
      <c r="G64" s="269"/>
      <c r="H64" s="269"/>
      <c r="I64" s="269"/>
      <c r="J64" s="281"/>
      <c r="K64" s="281"/>
      <c r="L64" s="281"/>
      <c r="M64" s="281"/>
      <c r="N64" s="281"/>
      <c r="O64" s="281"/>
      <c r="P64" s="281"/>
      <c r="Q64" s="281"/>
      <c r="R64" s="281"/>
      <c r="S64" s="281"/>
    </row>
    <row r="65" spans="1:19" ht="13.5">
      <c r="A65" s="25"/>
      <c r="B65" s="24"/>
      <c r="C65" s="24"/>
      <c r="D65" s="38" t="s">
        <v>443</v>
      </c>
      <c r="E65" s="35"/>
      <c r="F65" s="269" t="s">
        <v>879</v>
      </c>
      <c r="G65" s="269"/>
      <c r="H65" s="269"/>
      <c r="I65" s="269"/>
      <c r="J65" s="281"/>
      <c r="K65" s="281"/>
      <c r="L65" s="281"/>
      <c r="M65" s="281"/>
      <c r="N65" s="281"/>
      <c r="O65" s="281"/>
      <c r="P65" s="281"/>
      <c r="Q65" s="281"/>
      <c r="R65" s="281"/>
      <c r="S65" s="281"/>
    </row>
    <row r="66" spans="1:19" ht="13.5">
      <c r="A66" s="25"/>
      <c r="B66" s="24"/>
      <c r="C66" s="24"/>
      <c r="D66" s="38" t="s">
        <v>850</v>
      </c>
      <c r="E66" s="35"/>
      <c r="F66" s="269" t="s">
        <v>880</v>
      </c>
      <c r="G66" s="269"/>
      <c r="H66" s="269"/>
      <c r="I66" s="269"/>
      <c r="J66" s="281"/>
      <c r="K66" s="281"/>
      <c r="L66" s="281"/>
      <c r="M66" s="281"/>
      <c r="N66" s="281"/>
      <c r="O66" s="281"/>
      <c r="P66" s="281"/>
      <c r="Q66" s="281"/>
      <c r="R66" s="281"/>
      <c r="S66" s="281"/>
    </row>
    <row r="67" spans="1:19" ht="13.5">
      <c r="A67" s="25"/>
      <c r="B67" s="24"/>
      <c r="C67" s="24"/>
      <c r="D67" s="38" t="s">
        <v>851</v>
      </c>
      <c r="E67" s="35"/>
      <c r="F67" s="269" t="s">
        <v>881</v>
      </c>
      <c r="G67" s="269"/>
      <c r="H67" s="269"/>
      <c r="I67" s="269"/>
      <c r="J67" s="281"/>
      <c r="K67" s="281"/>
      <c r="L67" s="281"/>
      <c r="M67" s="281"/>
      <c r="N67" s="281"/>
      <c r="O67" s="281"/>
      <c r="P67" s="281"/>
      <c r="Q67" s="281"/>
      <c r="R67" s="281"/>
      <c r="S67" s="281"/>
    </row>
    <row r="68" spans="1:19" ht="13.5">
      <c r="A68" s="25"/>
      <c r="B68" s="24"/>
      <c r="C68" s="24"/>
      <c r="D68" s="38" t="s">
        <v>852</v>
      </c>
      <c r="E68" s="35"/>
      <c r="F68" s="269" t="s">
        <v>440</v>
      </c>
      <c r="G68" s="269"/>
      <c r="H68" s="269"/>
      <c r="I68" s="269"/>
      <c r="J68" s="281"/>
      <c r="K68" s="281"/>
      <c r="L68" s="281"/>
      <c r="M68" s="281"/>
      <c r="N68" s="281"/>
      <c r="O68" s="281"/>
      <c r="P68" s="281"/>
      <c r="Q68" s="281"/>
      <c r="R68" s="281"/>
      <c r="S68" s="281"/>
    </row>
    <row r="69" spans="1:19" ht="13.5">
      <c r="A69" s="25"/>
      <c r="B69" s="24"/>
      <c r="C69" s="24"/>
      <c r="D69" s="38" t="s">
        <v>853</v>
      </c>
      <c r="E69" s="35"/>
      <c r="F69" s="269" t="s">
        <v>441</v>
      </c>
      <c r="G69" s="269"/>
      <c r="H69" s="269"/>
      <c r="I69" s="281"/>
      <c r="J69" s="281"/>
      <c r="K69" s="281"/>
      <c r="L69" s="281"/>
      <c r="M69" s="281"/>
      <c r="N69" s="281"/>
      <c r="O69" s="281"/>
      <c r="P69" s="281"/>
      <c r="Q69" s="281"/>
      <c r="R69" s="281"/>
      <c r="S69" s="281"/>
    </row>
    <row r="70" spans="1:19" ht="13.5">
      <c r="A70" s="25"/>
      <c r="B70" s="24"/>
      <c r="C70" s="24"/>
      <c r="D70" s="38" t="s">
        <v>854</v>
      </c>
      <c r="E70" s="35"/>
      <c r="F70" s="269" t="s">
        <v>442</v>
      </c>
      <c r="G70" s="269"/>
      <c r="H70" s="269"/>
      <c r="I70" s="281"/>
      <c r="J70" s="281"/>
      <c r="K70" s="281"/>
      <c r="L70" s="281"/>
      <c r="M70" s="281"/>
      <c r="N70" s="281"/>
      <c r="O70" s="281"/>
      <c r="P70" s="281"/>
      <c r="Q70" s="281"/>
      <c r="R70" s="281"/>
      <c r="S70" s="281"/>
    </row>
    <row r="71" spans="1:19" ht="13.5">
      <c r="A71" s="25"/>
      <c r="B71" s="24"/>
      <c r="C71" s="24"/>
      <c r="D71" s="38" t="s">
        <v>855</v>
      </c>
      <c r="E71" s="35"/>
      <c r="F71" s="269"/>
      <c r="G71" s="269"/>
      <c r="H71" s="269"/>
      <c r="I71" s="281"/>
      <c r="J71" s="281"/>
      <c r="K71" s="281"/>
      <c r="L71" s="281"/>
      <c r="M71" s="281"/>
      <c r="N71" s="281"/>
      <c r="O71" s="281"/>
      <c r="P71" s="281"/>
      <c r="Q71" s="281"/>
      <c r="R71" s="281"/>
      <c r="S71" s="281"/>
    </row>
    <row r="72" spans="1:19" ht="13.5">
      <c r="A72" s="25"/>
      <c r="B72" s="24"/>
      <c r="C72" s="24"/>
      <c r="D72" s="38" t="s">
        <v>856</v>
      </c>
      <c r="E72" s="35"/>
      <c r="F72" s="269"/>
      <c r="G72" s="269"/>
      <c r="H72" s="269"/>
      <c r="I72" s="281"/>
      <c r="J72" s="281"/>
      <c r="K72" s="281"/>
      <c r="L72" s="281"/>
      <c r="M72" s="281"/>
      <c r="N72" s="281"/>
      <c r="O72" s="281"/>
      <c r="P72" s="281"/>
      <c r="Q72" s="281"/>
      <c r="R72" s="281"/>
      <c r="S72" s="281"/>
    </row>
    <row r="73" spans="1:19" ht="13.5">
      <c r="A73" s="25"/>
      <c r="B73" s="24"/>
      <c r="C73" s="24"/>
      <c r="D73" s="38" t="s">
        <v>857</v>
      </c>
      <c r="E73" s="35"/>
      <c r="F73" s="269"/>
      <c r="G73" s="269"/>
      <c r="H73" s="269"/>
      <c r="I73" s="281"/>
      <c r="J73" s="281"/>
      <c r="K73" s="281"/>
      <c r="L73" s="281"/>
      <c r="M73" s="281"/>
      <c r="N73" s="281"/>
      <c r="O73" s="281"/>
      <c r="P73" s="281"/>
      <c r="Q73" s="281"/>
      <c r="R73" s="281"/>
      <c r="S73" s="281"/>
    </row>
    <row r="74" spans="1:19" ht="13.5">
      <c r="A74" s="25"/>
      <c r="B74" s="24"/>
      <c r="C74" s="24"/>
      <c r="D74" s="38" t="s">
        <v>858</v>
      </c>
      <c r="E74" s="35"/>
      <c r="F74" s="269"/>
      <c r="G74" s="269"/>
      <c r="H74" s="269"/>
      <c r="I74" s="281"/>
      <c r="J74" s="281"/>
      <c r="K74" s="281"/>
      <c r="L74" s="281"/>
      <c r="M74" s="281"/>
      <c r="N74" s="281"/>
      <c r="O74" s="281"/>
      <c r="P74" s="281"/>
      <c r="Q74" s="281"/>
      <c r="R74" s="281"/>
      <c r="S74" s="281"/>
    </row>
    <row r="75" spans="1:19" ht="13.5">
      <c r="A75" s="25"/>
      <c r="B75" s="24"/>
      <c r="C75" s="24"/>
      <c r="D75" s="38" t="s">
        <v>859</v>
      </c>
      <c r="E75" s="35"/>
      <c r="F75" s="269"/>
      <c r="G75" s="269"/>
      <c r="H75" s="269"/>
      <c r="I75" s="281"/>
      <c r="J75" s="281"/>
      <c r="K75" s="281"/>
      <c r="L75" s="281"/>
      <c r="M75" s="281"/>
      <c r="N75" s="281"/>
      <c r="O75" s="281"/>
      <c r="P75" s="281"/>
      <c r="Q75" s="281"/>
      <c r="R75" s="281"/>
      <c r="S75" s="281"/>
    </row>
    <row r="76" spans="1:19" ht="13.5">
      <c r="A76" s="25"/>
      <c r="B76" s="24"/>
      <c r="C76" s="24"/>
      <c r="D76" s="38" t="s">
        <v>860</v>
      </c>
      <c r="E76" s="35"/>
      <c r="F76" s="269"/>
      <c r="G76" s="269"/>
      <c r="H76" s="269"/>
      <c r="I76" s="281"/>
      <c r="J76" s="281"/>
      <c r="K76" s="281"/>
      <c r="L76" s="281"/>
      <c r="M76" s="281"/>
      <c r="N76" s="281"/>
      <c r="O76" s="281"/>
      <c r="P76" s="281"/>
      <c r="Q76" s="281"/>
      <c r="R76" s="281"/>
      <c r="S76" s="281"/>
    </row>
    <row r="77" spans="1:19" ht="13.5">
      <c r="A77" s="25"/>
      <c r="B77" s="24"/>
      <c r="C77" s="24"/>
      <c r="D77" s="38" t="s">
        <v>861</v>
      </c>
      <c r="E77" s="35"/>
      <c r="F77" s="269"/>
      <c r="G77" s="269"/>
      <c r="H77" s="269"/>
      <c r="I77" s="281"/>
      <c r="J77" s="281"/>
      <c r="K77" s="281"/>
      <c r="L77" s="281"/>
      <c r="M77" s="281"/>
      <c r="N77" s="281"/>
      <c r="O77" s="281"/>
      <c r="P77" s="281"/>
      <c r="Q77" s="281"/>
      <c r="R77" s="281"/>
      <c r="S77" s="281"/>
    </row>
    <row r="78" spans="1:19" ht="13.5">
      <c r="A78" s="25"/>
      <c r="B78" s="24"/>
      <c r="C78" s="24"/>
      <c r="D78" s="38" t="s">
        <v>862</v>
      </c>
      <c r="E78" s="35"/>
      <c r="F78" s="269"/>
      <c r="G78" s="269"/>
      <c r="H78" s="269"/>
      <c r="I78" s="281"/>
      <c r="J78" s="281"/>
      <c r="K78" s="281"/>
      <c r="L78" s="281"/>
      <c r="M78" s="281"/>
      <c r="N78" s="281"/>
      <c r="O78" s="281"/>
      <c r="P78" s="281"/>
      <c r="Q78" s="281"/>
      <c r="R78" s="281"/>
      <c r="S78" s="281"/>
    </row>
    <row r="79" spans="1:19" ht="13.5">
      <c r="A79" s="25"/>
      <c r="B79" s="24"/>
      <c r="C79" s="24"/>
      <c r="D79" s="38" t="s">
        <v>863</v>
      </c>
      <c r="E79" s="35"/>
      <c r="F79" s="269"/>
      <c r="G79" s="269"/>
      <c r="H79" s="269"/>
      <c r="I79" s="281"/>
      <c r="J79" s="281"/>
      <c r="K79" s="281"/>
      <c r="L79" s="281"/>
      <c r="M79" s="281"/>
      <c r="N79" s="281"/>
      <c r="O79" s="281"/>
      <c r="P79" s="281"/>
      <c r="Q79" s="281"/>
      <c r="R79" s="281"/>
      <c r="S79" s="281"/>
    </row>
    <row r="80" spans="1:19" ht="13.5">
      <c r="A80" s="25"/>
      <c r="B80" s="24"/>
      <c r="C80" s="24"/>
      <c r="D80" s="38" t="s">
        <v>864</v>
      </c>
      <c r="E80" s="35"/>
      <c r="F80" s="269"/>
      <c r="G80" s="269"/>
      <c r="H80" s="269"/>
      <c r="I80" s="281"/>
      <c r="J80" s="281"/>
      <c r="K80" s="281"/>
      <c r="L80" s="281"/>
      <c r="M80" s="281"/>
      <c r="N80" s="281"/>
      <c r="O80" s="281"/>
      <c r="P80" s="281"/>
      <c r="Q80" s="281"/>
      <c r="R80" s="281"/>
      <c r="S80" s="281"/>
    </row>
    <row r="81" spans="1:19" ht="13.5">
      <c r="A81" s="25"/>
      <c r="B81" s="24"/>
      <c r="C81" s="24"/>
      <c r="D81" s="38" t="s">
        <v>865</v>
      </c>
      <c r="E81" s="35"/>
      <c r="F81" s="269"/>
      <c r="G81" s="269"/>
      <c r="H81" s="269"/>
      <c r="I81" s="281"/>
      <c r="J81" s="281"/>
      <c r="K81" s="281"/>
      <c r="L81" s="281"/>
      <c r="M81" s="281"/>
      <c r="N81" s="281"/>
      <c r="O81" s="281"/>
      <c r="P81" s="281"/>
      <c r="Q81" s="281"/>
      <c r="R81" s="281"/>
      <c r="S81" s="281"/>
    </row>
    <row r="82" spans="1:19" ht="13.5">
      <c r="A82" s="25"/>
      <c r="B82" s="24"/>
      <c r="C82" s="24"/>
      <c r="D82" s="38" t="s">
        <v>866</v>
      </c>
      <c r="E82" s="35"/>
      <c r="F82" s="269"/>
      <c r="G82" s="269"/>
      <c r="H82" s="269"/>
      <c r="I82" s="281"/>
      <c r="J82" s="281"/>
      <c r="K82" s="281"/>
      <c r="L82" s="281"/>
      <c r="M82" s="281"/>
      <c r="N82" s="281"/>
      <c r="O82" s="281"/>
      <c r="P82" s="281"/>
      <c r="Q82" s="281"/>
      <c r="R82" s="281"/>
      <c r="S82" s="281"/>
    </row>
    <row r="83" spans="1:19" ht="13.5">
      <c r="A83" s="25"/>
      <c r="B83" s="24"/>
      <c r="C83" s="24"/>
      <c r="D83" s="38" t="s">
        <v>867</v>
      </c>
      <c r="E83" s="35"/>
      <c r="F83" s="269"/>
      <c r="G83" s="269"/>
      <c r="H83" s="269"/>
      <c r="I83" s="281"/>
      <c r="J83" s="281"/>
      <c r="K83" s="281"/>
      <c r="L83" s="281"/>
      <c r="M83" s="281"/>
      <c r="N83" s="281"/>
      <c r="O83" s="281"/>
      <c r="P83" s="281"/>
      <c r="Q83" s="281"/>
      <c r="R83" s="281"/>
      <c r="S83" s="281"/>
    </row>
    <row r="84" spans="1:19" ht="13.5">
      <c r="A84" s="25"/>
      <c r="B84" s="24"/>
      <c r="C84" s="24"/>
      <c r="D84" s="38" t="s">
        <v>868</v>
      </c>
      <c r="E84" s="35"/>
      <c r="F84" s="269"/>
      <c r="G84" s="269"/>
      <c r="H84" s="269"/>
      <c r="I84" s="281"/>
      <c r="J84" s="281"/>
      <c r="K84" s="281"/>
      <c r="L84" s="281"/>
      <c r="M84" s="281"/>
      <c r="N84" s="281"/>
      <c r="O84" s="281"/>
      <c r="P84" s="281"/>
      <c r="Q84" s="281"/>
      <c r="R84" s="281"/>
      <c r="S84" s="281"/>
    </row>
    <row r="85" spans="1:19" ht="13.5">
      <c r="A85" s="25"/>
      <c r="B85" s="24"/>
      <c r="C85" s="24"/>
      <c r="D85" s="38" t="s">
        <v>869</v>
      </c>
      <c r="E85" s="35"/>
      <c r="F85" s="269"/>
      <c r="G85" s="269"/>
      <c r="H85" s="269"/>
      <c r="I85" s="281"/>
      <c r="J85" s="281"/>
      <c r="K85" s="281"/>
      <c r="L85" s="281"/>
      <c r="M85" s="281"/>
      <c r="N85" s="281"/>
      <c r="O85" s="281"/>
      <c r="P85" s="281"/>
      <c r="Q85" s="281"/>
      <c r="R85" s="281"/>
      <c r="S85" s="281"/>
    </row>
    <row r="86" spans="1:19" ht="13.5">
      <c r="A86" s="25"/>
      <c r="B86" s="24"/>
      <c r="C86" s="24"/>
      <c r="D86" s="38" t="s">
        <v>870</v>
      </c>
      <c r="E86" s="35"/>
      <c r="F86" s="269"/>
      <c r="G86" s="269"/>
      <c r="H86" s="269"/>
      <c r="I86" s="281"/>
      <c r="J86" s="281"/>
      <c r="K86" s="281"/>
      <c r="L86" s="281"/>
      <c r="M86" s="281"/>
      <c r="N86" s="281"/>
      <c r="O86" s="281"/>
      <c r="P86" s="281"/>
      <c r="Q86" s="281"/>
      <c r="R86" s="281"/>
      <c r="S86" s="281"/>
    </row>
    <row r="87" spans="1:19" ht="13.5">
      <c r="A87" s="25"/>
      <c r="B87" s="24"/>
      <c r="C87" s="24"/>
      <c r="D87" s="38" t="s">
        <v>871</v>
      </c>
      <c r="E87" s="35"/>
      <c r="F87" s="35"/>
      <c r="G87" s="35"/>
      <c r="H87" s="35"/>
      <c r="I87" s="24"/>
      <c r="J87" s="24"/>
      <c r="K87" s="24"/>
      <c r="L87" s="24"/>
      <c r="M87" s="24"/>
      <c r="N87" s="24"/>
      <c r="O87" s="24"/>
      <c r="P87" s="24"/>
      <c r="Q87" s="24"/>
      <c r="R87" s="24"/>
      <c r="S87" s="24"/>
    </row>
    <row r="88" spans="1:19" ht="13.5">
      <c r="A88" s="25"/>
      <c r="B88" s="24"/>
      <c r="C88" s="24"/>
      <c r="D88" s="24"/>
      <c r="E88" s="24"/>
      <c r="F88" s="24"/>
      <c r="G88" s="24"/>
      <c r="H88" s="24"/>
      <c r="I88" s="24"/>
      <c r="J88" s="24"/>
      <c r="K88" s="24"/>
      <c r="L88" s="24"/>
      <c r="M88" s="24"/>
      <c r="N88" s="24"/>
      <c r="O88" s="24"/>
      <c r="P88" s="24"/>
      <c r="Q88" s="24"/>
      <c r="R88" s="24"/>
      <c r="S88" s="24"/>
    </row>
  </sheetData>
  <sheetProtection/>
  <printOptions/>
  <pageMargins left="0.75" right="0.75" top="1" bottom="1" header="0.512" footer="0.51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Sheet2">
    <tabColor indexed="44"/>
  </sheetPr>
  <dimension ref="A1:CP130"/>
  <sheetViews>
    <sheetView tabSelected="1" zoomScaleSheetLayoutView="100" workbookViewId="0" topLeftCell="A1">
      <selection activeCell="F2" sqref="F2"/>
    </sheetView>
  </sheetViews>
  <sheetFormatPr defaultColWidth="9.00390625" defaultRowHeight="13.5"/>
  <cols>
    <col min="1" max="2" width="4.125" style="24" customWidth="1"/>
    <col min="3" max="3" width="4.75390625" style="24" customWidth="1"/>
    <col min="4" max="5" width="3.50390625" style="24" customWidth="1"/>
    <col min="6" max="6" width="4.625" style="24" customWidth="1"/>
    <col min="7" max="7" width="17.625" style="24" customWidth="1"/>
    <col min="8" max="8" width="15.50390625" style="25" customWidth="1"/>
    <col min="9" max="9" width="3.00390625" style="25" customWidth="1"/>
    <col min="10" max="10" width="7.375" style="24" customWidth="1"/>
    <col min="11" max="11" width="21.375" style="24" customWidth="1"/>
    <col min="12" max="12" width="12.875" style="24" customWidth="1"/>
    <col min="13" max="13" width="4.50390625" style="24" customWidth="1"/>
    <col min="14" max="15" width="3.50390625" style="24" customWidth="1"/>
    <col min="16" max="16" width="3.625" style="24" customWidth="1"/>
    <col min="17" max="17" width="3.375" style="24" customWidth="1"/>
    <col min="18" max="18" width="6.375" style="24" customWidth="1"/>
    <col min="19" max="19" width="6.25390625" style="24" customWidth="1"/>
    <col min="20" max="20" width="4.125" style="24" hidden="1" customWidth="1"/>
    <col min="21" max="22" width="4.625" style="24" hidden="1" customWidth="1"/>
    <col min="23" max="23" width="5.625" style="24" customWidth="1"/>
    <col min="24" max="24" width="5.75390625" style="24" customWidth="1"/>
    <col min="25" max="25" width="7.375" style="24" customWidth="1"/>
    <col min="26" max="27" width="8.625" style="24" customWidth="1"/>
    <col min="28" max="28" width="4.625" style="24" customWidth="1"/>
    <col min="29" max="29" width="8.625" style="24" customWidth="1"/>
    <col min="30" max="30" width="4.625" style="24" customWidth="1"/>
    <col min="31" max="31" width="8.625" style="24" customWidth="1"/>
    <col min="32" max="32" width="4.625" style="24" customWidth="1"/>
    <col min="33" max="33" width="8.625" style="24" customWidth="1"/>
    <col min="34" max="34" width="4.625" style="24" customWidth="1"/>
    <col min="35" max="35" width="8.625" style="24" customWidth="1"/>
    <col min="36" max="36" width="4.625" style="24" customWidth="1"/>
    <col min="37" max="37" width="3.50390625" style="24" customWidth="1"/>
    <col min="38" max="38" width="3.50390625" style="24" hidden="1" customWidth="1"/>
    <col min="39" max="43" width="6.125" style="24" hidden="1" customWidth="1"/>
    <col min="44" max="49" width="3.50390625" style="24" hidden="1" customWidth="1"/>
    <col min="50" max="50" width="4.875" style="24" hidden="1" customWidth="1"/>
    <col min="51" max="52" width="3.50390625" style="24" hidden="1" customWidth="1"/>
    <col min="53" max="53" width="6.00390625" style="24" hidden="1" customWidth="1"/>
    <col min="54" max="55" width="4.625" style="24" hidden="1" customWidth="1"/>
    <col min="56" max="57" width="4.125" style="24" hidden="1" customWidth="1"/>
    <col min="58" max="58" width="4.875" style="24" hidden="1" customWidth="1"/>
    <col min="59" max="59" width="8.375" style="24" hidden="1" customWidth="1"/>
    <col min="60" max="60" width="4.625" style="24" hidden="1" customWidth="1"/>
    <col min="61" max="61" width="7.50390625" style="24" hidden="1" customWidth="1"/>
    <col min="62" max="62" width="5.00390625" style="24" hidden="1" customWidth="1"/>
    <col min="63" max="63" width="4.75390625" style="24" hidden="1" customWidth="1"/>
    <col min="64" max="64" width="5.00390625" style="24" hidden="1" customWidth="1"/>
    <col min="65" max="66" width="4.75390625" style="24" hidden="1" customWidth="1"/>
    <col min="67" max="67" width="5.50390625" style="24" hidden="1" customWidth="1"/>
    <col min="68" max="71" width="5.75390625" style="24" hidden="1" customWidth="1"/>
    <col min="72" max="73" width="8.00390625" style="24" hidden="1" customWidth="1"/>
    <col min="74" max="74" width="5.125" style="24" hidden="1" customWidth="1"/>
    <col min="75" max="75" width="7.375" style="270" hidden="1" customWidth="1"/>
    <col min="76" max="78" width="5.125" style="24" hidden="1" customWidth="1"/>
    <col min="79" max="79" width="4.625" style="270" hidden="1" customWidth="1"/>
    <col min="80" max="81" width="9.625" style="24" hidden="1" customWidth="1"/>
    <col min="82" max="82" width="4.625" style="24" hidden="1" customWidth="1"/>
    <col min="83" max="83" width="5.375" style="24" hidden="1" customWidth="1"/>
    <col min="84" max="84" width="7.25390625" style="24" hidden="1" customWidth="1"/>
    <col min="85" max="85" width="5.00390625" style="24" hidden="1" customWidth="1"/>
    <col min="86" max="86" width="10.125" style="24" hidden="1" customWidth="1"/>
    <col min="87" max="93" width="0" style="24" hidden="1" customWidth="1"/>
    <col min="94" max="94" width="6.00390625" style="24" hidden="1" customWidth="1"/>
    <col min="95" max="16384" width="9.00390625" style="24" customWidth="1"/>
  </cols>
  <sheetData>
    <row r="1" spans="1:52" ht="13.5">
      <c r="A1" s="41" t="s">
        <v>510</v>
      </c>
      <c r="G1" s="419" t="s">
        <v>1000</v>
      </c>
      <c r="X1" s="39"/>
      <c r="Z1" s="530">
        <f>IF(COUNTIF($AK$5:$AK$130,"★"),LOOKUP($G$1,実績報告年度,'名前関係'!$I$44:$I$48),"")</f>
      </c>
      <c r="AA1" s="530"/>
      <c r="AB1" s="530"/>
      <c r="AC1" s="530"/>
      <c r="AD1" s="530"/>
      <c r="AE1" s="530"/>
      <c r="AF1" s="530"/>
      <c r="AG1" s="530"/>
      <c r="AH1" s="530"/>
      <c r="AI1" s="530"/>
      <c r="AJ1" s="530"/>
      <c r="AK1" s="530"/>
      <c r="AO1" s="39"/>
      <c r="AP1" s="39"/>
      <c r="AQ1" s="39"/>
      <c r="AR1" s="39"/>
      <c r="AS1" s="39"/>
      <c r="AT1" s="39"/>
      <c r="AU1" s="39"/>
      <c r="AV1" s="39"/>
      <c r="AW1" s="39"/>
      <c r="AX1" s="39"/>
      <c r="AY1" s="39"/>
      <c r="AZ1" s="39"/>
    </row>
    <row r="2" spans="1:82" ht="15" customHeight="1">
      <c r="A2" s="41"/>
      <c r="B2" s="292">
        <f>IF(SUMIF(CP5:CP130,1)&gt;0,"車両コードが記入されていないか、重複しています。","")</f>
      </c>
      <c r="C2" s="291"/>
      <c r="D2" s="291"/>
      <c r="E2" s="250"/>
      <c r="G2" s="105"/>
      <c r="R2" s="267">
        <f>IF(COUNTIF($R$5:$S$130,"要確認"),"※排出係数に「要確認」が表示されています","")</f>
      </c>
      <c r="X2" s="39"/>
      <c r="Z2" s="531"/>
      <c r="AA2" s="531"/>
      <c r="AB2" s="531"/>
      <c r="AC2" s="531"/>
      <c r="AD2" s="531"/>
      <c r="AE2" s="531"/>
      <c r="AF2" s="531"/>
      <c r="AG2" s="531"/>
      <c r="AH2" s="531"/>
      <c r="AI2" s="531"/>
      <c r="AJ2" s="531"/>
      <c r="AK2" s="531"/>
      <c r="AO2" s="39"/>
      <c r="AP2" s="39"/>
      <c r="AQ2" s="39"/>
      <c r="AR2" s="39"/>
      <c r="AS2" s="39"/>
      <c r="AT2" s="39"/>
      <c r="AU2" s="39"/>
      <c r="AV2" s="39"/>
      <c r="AW2" s="39"/>
      <c r="AX2" s="39"/>
      <c r="AY2" s="39"/>
      <c r="AZ2" s="39"/>
      <c r="BP2" s="133"/>
      <c r="BR2" s="133"/>
      <c r="BS2" s="133" t="s">
        <v>472</v>
      </c>
      <c r="BV2" s="24" t="s">
        <v>472</v>
      </c>
      <c r="CB2" s="270"/>
      <c r="CC2" s="270"/>
      <c r="CD2" s="270"/>
    </row>
    <row r="3" spans="1:94" ht="21" customHeight="1">
      <c r="A3" s="473" t="s">
        <v>491</v>
      </c>
      <c r="B3" s="475" t="s">
        <v>492</v>
      </c>
      <c r="C3" s="505" t="s">
        <v>1013</v>
      </c>
      <c r="D3" s="506"/>
      <c r="E3" s="506"/>
      <c r="F3" s="507"/>
      <c r="G3" s="471" t="s">
        <v>493</v>
      </c>
      <c r="H3" s="503" t="s">
        <v>494</v>
      </c>
      <c r="I3" s="504"/>
      <c r="J3" s="471" t="s">
        <v>495</v>
      </c>
      <c r="K3" s="471" t="s">
        <v>496</v>
      </c>
      <c r="L3" s="477" t="s">
        <v>497</v>
      </c>
      <c r="M3" s="470"/>
      <c r="N3" s="478" t="s">
        <v>426</v>
      </c>
      <c r="O3" s="518" t="s">
        <v>425</v>
      </c>
      <c r="P3" s="520" t="s">
        <v>427</v>
      </c>
      <c r="Q3" s="520" t="s">
        <v>428</v>
      </c>
      <c r="R3" s="528" t="s">
        <v>498</v>
      </c>
      <c r="S3" s="529"/>
      <c r="T3" s="522" t="s">
        <v>1053</v>
      </c>
      <c r="U3" s="523"/>
      <c r="V3" s="524"/>
      <c r="W3" s="525" t="str">
        <f>"※"&amp;LOOKUP($G$1,実績報告年度,'名前関係'!$F$44:$F$47)&amp;"燃料使用量(L)"</f>
        <v>※平成18年度燃料使用量(L)</v>
      </c>
      <c r="X3" s="525" t="str">
        <f>"※"&amp;LOOKUP($G$1,実績報告年度,'名前関係'!$F$44:$F$47)&amp;"燃費(km/L)"</f>
        <v>※平成18年度燃費(km/L)</v>
      </c>
      <c r="Y3" s="527" t="s">
        <v>821</v>
      </c>
      <c r="Z3" s="527" t="s">
        <v>1026</v>
      </c>
      <c r="AA3" s="508" t="s">
        <v>1027</v>
      </c>
      <c r="AB3" s="509"/>
      <c r="AC3" s="508" t="s">
        <v>1028</v>
      </c>
      <c r="AD3" s="509"/>
      <c r="AE3" s="508" t="s">
        <v>1029</v>
      </c>
      <c r="AF3" s="509"/>
      <c r="AG3" s="508" t="s">
        <v>1030</v>
      </c>
      <c r="AH3" s="509"/>
      <c r="AI3" s="508" t="s">
        <v>1031</v>
      </c>
      <c r="AJ3" s="509"/>
      <c r="AK3" s="513" t="s">
        <v>882</v>
      </c>
      <c r="AL3" s="479" t="s">
        <v>883</v>
      </c>
      <c r="AM3" s="510" t="str">
        <f>LOOKUP($G$1,実績報告年度,'名前関係'!$F$44:$F$48)</f>
        <v>平成18年度</v>
      </c>
      <c r="AN3" s="511"/>
      <c r="AO3" s="511"/>
      <c r="AP3" s="511"/>
      <c r="AQ3" s="512"/>
      <c r="AR3" s="515" t="s">
        <v>517</v>
      </c>
      <c r="AS3" s="515" t="s">
        <v>505</v>
      </c>
      <c r="AT3" s="515" t="s">
        <v>506</v>
      </c>
      <c r="AU3" s="515" t="s">
        <v>909</v>
      </c>
      <c r="AV3" s="515" t="s">
        <v>910</v>
      </c>
      <c r="AW3" s="515" t="s">
        <v>507</v>
      </c>
      <c r="AX3" s="515" t="s">
        <v>508</v>
      </c>
      <c r="AY3" s="55" t="s">
        <v>525</v>
      </c>
      <c r="AZ3" s="515" t="s">
        <v>509</v>
      </c>
      <c r="BA3" s="502" t="s">
        <v>388</v>
      </c>
      <c r="BB3" s="502" t="s">
        <v>389</v>
      </c>
      <c r="BC3" s="502" t="s">
        <v>385</v>
      </c>
      <c r="BD3" s="502" t="s">
        <v>402</v>
      </c>
      <c r="BE3" s="502" t="s">
        <v>403</v>
      </c>
      <c r="BF3" s="502" t="s">
        <v>838</v>
      </c>
      <c r="BG3" s="502" t="s">
        <v>839</v>
      </c>
      <c r="BH3" s="502" t="s">
        <v>840</v>
      </c>
      <c r="BI3" s="502" t="s">
        <v>841</v>
      </c>
      <c r="BJ3" s="502" t="s">
        <v>842</v>
      </c>
      <c r="BK3" s="502" t="s">
        <v>843</v>
      </c>
      <c r="BL3" s="502" t="s">
        <v>844</v>
      </c>
      <c r="BM3" s="502" t="s">
        <v>845</v>
      </c>
      <c r="BN3" s="485" t="s">
        <v>1390</v>
      </c>
      <c r="BO3" s="485" t="s">
        <v>1391</v>
      </c>
      <c r="BP3" s="485" t="s">
        <v>1392</v>
      </c>
      <c r="BQ3" s="485" t="s">
        <v>1393</v>
      </c>
      <c r="BR3" s="485" t="s">
        <v>0</v>
      </c>
      <c r="BS3" s="502" t="s">
        <v>913</v>
      </c>
      <c r="BT3" s="502" t="s">
        <v>911</v>
      </c>
      <c r="BU3" s="502" t="s">
        <v>404</v>
      </c>
      <c r="BV3" s="502" t="s">
        <v>946</v>
      </c>
      <c r="BW3" s="482" t="s">
        <v>41</v>
      </c>
      <c r="BX3" s="482" t="s">
        <v>1006</v>
      </c>
      <c r="BY3" s="480" t="s">
        <v>885</v>
      </c>
      <c r="BZ3" s="482" t="s">
        <v>1007</v>
      </c>
      <c r="CA3" s="482" t="s">
        <v>42</v>
      </c>
      <c r="CB3" s="482" t="s">
        <v>42</v>
      </c>
      <c r="CC3" s="532" t="s">
        <v>1078</v>
      </c>
      <c r="CD3" s="482" t="s">
        <v>43</v>
      </c>
      <c r="CE3" s="482" t="s">
        <v>1020</v>
      </c>
      <c r="CF3" s="502" t="s">
        <v>947</v>
      </c>
      <c r="CG3" s="502" t="s">
        <v>999</v>
      </c>
      <c r="CH3" s="479" t="s">
        <v>518</v>
      </c>
      <c r="CI3" s="479" t="s">
        <v>519</v>
      </c>
      <c r="CJ3" s="479" t="s">
        <v>908</v>
      </c>
      <c r="CK3" s="479" t="s">
        <v>885</v>
      </c>
      <c r="CL3" s="479" t="s">
        <v>40</v>
      </c>
      <c r="CM3" s="479" t="s">
        <v>39</v>
      </c>
      <c r="CN3" s="479" t="s">
        <v>37</v>
      </c>
      <c r="CO3" s="479" t="s">
        <v>38</v>
      </c>
      <c r="CP3" s="479" t="s">
        <v>473</v>
      </c>
    </row>
    <row r="4" spans="1:94" ht="46.5" customHeight="1">
      <c r="A4" s="474"/>
      <c r="B4" s="476"/>
      <c r="C4" s="280" t="s">
        <v>1015</v>
      </c>
      <c r="D4" s="280" t="s">
        <v>1016</v>
      </c>
      <c r="E4" s="280" t="s">
        <v>67</v>
      </c>
      <c r="F4" s="147" t="s">
        <v>1014</v>
      </c>
      <c r="G4" s="476"/>
      <c r="H4" s="26"/>
      <c r="I4" s="27" t="s">
        <v>390</v>
      </c>
      <c r="J4" s="476"/>
      <c r="K4" s="476"/>
      <c r="L4" s="28" t="s">
        <v>419</v>
      </c>
      <c r="M4" s="29" t="s">
        <v>439</v>
      </c>
      <c r="N4" s="472"/>
      <c r="O4" s="519"/>
      <c r="P4" s="521"/>
      <c r="Q4" s="521"/>
      <c r="R4" s="30" t="s">
        <v>420</v>
      </c>
      <c r="S4" s="30" t="s">
        <v>421</v>
      </c>
      <c r="T4" s="149" t="s">
        <v>429</v>
      </c>
      <c r="U4" s="149" t="s">
        <v>1054</v>
      </c>
      <c r="V4" s="149" t="s">
        <v>1055</v>
      </c>
      <c r="W4" s="526"/>
      <c r="X4" s="526"/>
      <c r="Y4" s="487"/>
      <c r="Z4" s="487"/>
      <c r="AA4" s="107" t="s">
        <v>1048</v>
      </c>
      <c r="AB4" s="108" t="s">
        <v>501</v>
      </c>
      <c r="AC4" s="107" t="s">
        <v>1049</v>
      </c>
      <c r="AD4" s="108" t="s">
        <v>501</v>
      </c>
      <c r="AE4" s="107" t="s">
        <v>1050</v>
      </c>
      <c r="AF4" s="108" t="s">
        <v>501</v>
      </c>
      <c r="AG4" s="107" t="s">
        <v>1051</v>
      </c>
      <c r="AH4" s="108" t="s">
        <v>501</v>
      </c>
      <c r="AI4" s="107" t="s">
        <v>1052</v>
      </c>
      <c r="AJ4" s="108" t="s">
        <v>501</v>
      </c>
      <c r="AK4" s="514"/>
      <c r="AL4" s="479"/>
      <c r="AM4" s="109" t="s">
        <v>932</v>
      </c>
      <c r="AN4" s="109" t="s">
        <v>933</v>
      </c>
      <c r="AO4" s="109" t="s">
        <v>502</v>
      </c>
      <c r="AP4" s="109" t="s">
        <v>503</v>
      </c>
      <c r="AQ4" s="109" t="s">
        <v>504</v>
      </c>
      <c r="AR4" s="517"/>
      <c r="AS4" s="516"/>
      <c r="AT4" s="516"/>
      <c r="AU4" s="516"/>
      <c r="AV4" s="516"/>
      <c r="AW4" s="516"/>
      <c r="AX4" s="516"/>
      <c r="AY4" s="110"/>
      <c r="AZ4" s="516"/>
      <c r="BA4" s="487"/>
      <c r="BB4" s="487"/>
      <c r="BC4" s="487"/>
      <c r="BD4" s="487"/>
      <c r="BE4" s="487"/>
      <c r="BF4" s="487"/>
      <c r="BG4" s="487"/>
      <c r="BH4" s="487"/>
      <c r="BI4" s="487"/>
      <c r="BJ4" s="487"/>
      <c r="BK4" s="487"/>
      <c r="BL4" s="487"/>
      <c r="BM4" s="487"/>
      <c r="BN4" s="486"/>
      <c r="BO4" s="486"/>
      <c r="BP4" s="486"/>
      <c r="BQ4" s="486"/>
      <c r="BR4" s="486"/>
      <c r="BS4" s="487"/>
      <c r="BT4" s="487"/>
      <c r="BU4" s="487"/>
      <c r="BV4" s="487"/>
      <c r="BW4" s="483"/>
      <c r="BX4" s="483"/>
      <c r="BY4" s="481"/>
      <c r="BZ4" s="483"/>
      <c r="CA4" s="483"/>
      <c r="CB4" s="483"/>
      <c r="CC4" s="533"/>
      <c r="CD4" s="484"/>
      <c r="CE4" s="483"/>
      <c r="CF4" s="487"/>
      <c r="CG4" s="487"/>
      <c r="CH4" s="479"/>
      <c r="CI4" s="479"/>
      <c r="CJ4" s="479"/>
      <c r="CK4" s="479"/>
      <c r="CL4" s="479"/>
      <c r="CM4" s="479"/>
      <c r="CN4" s="479"/>
      <c r="CO4" s="479"/>
      <c r="CP4" s="479"/>
    </row>
    <row r="5" spans="1:94" s="35" customFormat="1" ht="13.5" customHeight="1">
      <c r="A5" s="53"/>
      <c r="B5" s="53"/>
      <c r="C5" s="53"/>
      <c r="D5" s="53"/>
      <c r="E5" s="53"/>
      <c r="F5" s="53"/>
      <c r="G5" s="53"/>
      <c r="H5" s="404"/>
      <c r="I5" s="405"/>
      <c r="J5" s="53"/>
      <c r="K5" s="53"/>
      <c r="L5" s="406"/>
      <c r="M5" s="407"/>
      <c r="N5" s="277"/>
      <c r="O5" s="278"/>
      <c r="P5" s="279"/>
      <c r="Q5" s="279"/>
      <c r="R5" s="402">
        <f>IF(ISERROR(BQ5)=TRUE,"要確認",IF(BQ5&lt;&gt;"",BQ5,IF(ISBLANK(K5)=TRUE,"",IF(BG5="メ","要確認",IF(ISBLANK(N5)=TRUE,IF(ISNUMBER(BJ5*BK5)=TRUE,BJ5*BK5,"要確認"),"要確認")))))</f>
      </c>
      <c r="S5" s="402">
        <f>IF(ISERROR(BR5)=TRUE,"要確認",IF(BR5&lt;&gt;"",BR5,IF(BO5&lt;&gt;"",BO5,IF(ISBLANK(K5)=TRUE,"",IF(BG5="メ","要確認",IF(ISBLANK(O5)=TRUE,IF(ISNUMBER(BL5*BM5)=TRUE,BL5*BM5,"要確認"),"要確認"))))))</f>
      </c>
      <c r="T5" s="403"/>
      <c r="U5" s="150">
        <f>IF(ISERROR(AO5/V5)=TRUE,"",AO5/V5)</f>
      </c>
      <c r="V5" s="150">
        <f>IF(ISERROR(#REF!)=TRUE,"",#REF!)</f>
      </c>
      <c r="W5" s="151"/>
      <c r="X5" s="111">
        <f>IF(ISBLANK(K5),"",IF(OR(BG5="電",BG5="燃"),"-",IF(ISBLANK(T5)=TRUE,IF(ISERROR(AO5/W5)=TRUE,"",AO5/W5),IF(ISERROR(AO5/U5)=TRUE,"",AO5/U5))))</f>
      </c>
      <c r="Y5" s="111"/>
      <c r="Z5" s="130"/>
      <c r="AA5" s="131"/>
      <c r="AB5" s="132"/>
      <c r="AC5" s="131"/>
      <c r="AD5" s="132"/>
      <c r="AE5" s="131"/>
      <c r="AF5" s="132"/>
      <c r="AG5" s="131"/>
      <c r="AH5" s="132"/>
      <c r="AI5" s="131"/>
      <c r="AJ5" s="132"/>
      <c r="AK5" s="266">
        <f>IF(OR(AND(AS5=18,AR5=17,AU5=1,OR(Z5="",AA5="",Z5&gt;AA5)),AND(AS5=18,AR5=18,AU5=1,OR(AA5="",Z5&gt;AA5)),AND(AS5=19,AU5=1,OR(AC5="",AA5&gt;AC5)),AND(AS5=20,AU5=1,OR(AE5="",AC5&gt;AE5)),AND(AS5=21,AU5=1,OR(AG5="",AE5&gt;AG5)),AND(AS5=22,AU5=1,OR(AI5="",AI5&gt;AI5))),"★","")</f>
      </c>
      <c r="AL5" s="128" t="e">
        <f>IF(AND(CJ5="否",AB5&lt;&gt;"廃止",AD5&lt;&gt;"廃止",AF5&lt;&gt;"廃止",AH5&lt;&gt;"廃止",AJ5&lt;&gt;"廃止"),IF(OR(AND(OR(LEFT(G5,1)="1",LEFT(G5,1)="4"),CK5&lt;"199704"),AND(LEFT(G5,1)="2",CK5&lt;"199804"),AND(LEFT(G5,1)="3",J5&gt;6000,CK5&lt;"199404"),AND(LEFT(G5,1)="3",J5&lt;=6000,CK5&lt;"199604"),AND(OR(LEFT(G5,1)="5",LEFT(G5,1)="6",LEFT(G5,1)="7",LEFT(G5,1)="8"),CK5&lt;"199604")),"★",""),"")</f>
        <v>#N/A</v>
      </c>
      <c r="AM5" s="127">
        <f>IF(OR(AU5="",AU5=0),"",R5)</f>
      </c>
      <c r="AN5" s="127">
        <f>IF(OR(AU5="",AU5=0),"",S5)</f>
      </c>
      <c r="AO5" s="113">
        <f>IF(AND(AU5=1,AK5=""),IF(AS5=18,AA5-Z5,IF(AS5=19,AC5-AA5,IF(AS5=20,AE5-AC5,IF(AS5=21,AG5-AE5,IF(AS5=22,AI5-AG5,""))))),"")</f>
      </c>
      <c r="AP5" s="112">
        <f>IF(OR(R5="要確認",ISBLANK(R5)=TRUE),"",IF(OR(AU5="",AU5=0,AK5="★"),"",R5*BC5*AO5/1000))</f>
      </c>
      <c r="AQ5" s="112">
        <f>IF(OR(S5="要確認",ISBLANK(S5)=TRUE),"",IF(OR(AU5="",AU5=0,AK5="★"),"",S5*BC5*AO5/1000))</f>
      </c>
      <c r="AR5" s="111">
        <f>IF(K5="","",IF(OR(AB5="新規",AB5="新規廃止"),18,IF(OR(AD5="新規",AD5="新規廃止"),19,IF(OR(AF5="新規",AF5="新規廃止"),20,IF(OR(AH5="新規",AH5="新規廃止"),21,IF(OR(AJ5="新規",AJ5="新規廃止"),22,17))))))</f>
      </c>
      <c r="AS5" s="111">
        <f>IF(K5="","",LOOKUP($G$1,実績報告年度,'名前関係'!$E$44:$E$48))</f>
      </c>
      <c r="AT5" s="111">
        <f>IF(K5="","",IF(OR(AB5="廃止",AB5="新規廃止"),18,IF(OR(AD5="廃止",AD5="新規廃止"),19,IF(OR(AF5="廃止",AF5="新規廃止"),20,IF(OR(AH5="廃止",AH5="新規廃止"),21,IF(OR(AJ5="廃止",AJ5="新規廃止"),22,23))))))</f>
      </c>
      <c r="AU5" s="111">
        <f>IF(K5="","",IF(AND((AS5&gt;=AR5),(AS5&lt;=AT5)),1,0))</f>
      </c>
      <c r="AV5" s="111">
        <f>IF(K5="","",IF(AND((AS5&gt;=AR5),(AS5&lt;AT5)),1,0))</f>
      </c>
      <c r="AW5" s="31">
        <f ca="1">COUNTIF(OFFSET($AU$5,,,AY5,1),1)</f>
        <v>0</v>
      </c>
      <c r="AX5" s="31" t="e">
        <f aca="true" t="shared" si="0" ref="AX5:AX36">MATCH(AY5,$AW$5:$AW$130,0)</f>
        <v>#N/A</v>
      </c>
      <c r="AY5" s="31">
        <f>ROWS($AY$4:AY5)-1</f>
        <v>1</v>
      </c>
      <c r="AZ5" s="111" t="e">
        <f>AX5-AY5</f>
        <v>#N/A</v>
      </c>
      <c r="BA5" s="31" t="e">
        <f>LOOKUP(G5,種類,'名前関係'!$E$2:$E$9)</f>
        <v>#N/A</v>
      </c>
      <c r="BB5" s="31" t="e">
        <f>LOOKUP(G5,種類,'名前関係'!$F$2:$F$9)</f>
        <v>#N/A</v>
      </c>
      <c r="BC5" s="32">
        <f>IF(J5&gt;3500,J5/1000,1)</f>
        <v>1</v>
      </c>
      <c r="BD5" s="31">
        <f>IF(G5="","",IF(LEFT(G5,1)="4",0,IF(J5&lt;=1700,1,IF(J5&lt;=2500,2,IF(J5&lt;=3500,3,4)))))</f>
      </c>
      <c r="BE5" s="31">
        <f>IF(K5="","",IF(LEFT(G5,1)="1",IF(J5&lt;=3500,1,IF(J5&lt;=5000,2,3)),IF(LEFT(G5,1)="6",IF(J5&lt;=3500,1,IF(J5&lt;=5000,2,3)),"")))</f>
      </c>
      <c r="BF5" s="31" t="e">
        <f>IF(BA5="乗",0,IF(LEFT(G5,1)="4",0,IF(J5&lt;=1700,1,IF(J5&lt;=2500,2,IF(J5&lt;=3500,3,4)))))</f>
        <v>#N/A</v>
      </c>
      <c r="BG5" s="31" t="e">
        <f>LOOKUP(K5,燃料,'名前関係'!$E$12:$E$41)</f>
        <v>#N/A</v>
      </c>
      <c r="BH5" s="31">
        <f>IF(ISERROR(SEARCH("-",ASC(H5),1))=TRUE,UPPER(ASC(H5)),UPPER(LEFT(ASC(H5),SEARCH("-",ASC(H5),1)-1)))</f>
      </c>
      <c r="BI5" s="31" t="e">
        <f>IF(BG5="電","電",IF(BG5="燃","燃",BA5&amp;BF5&amp;BG5&amp;BH5))</f>
        <v>#N/A</v>
      </c>
      <c r="BJ5" s="31" t="e">
        <f aca="true" t="shared" si="1" ref="BJ5:BJ68">VLOOKUP(BI5,排出係数,2,FALSE)</f>
        <v>#N/A</v>
      </c>
      <c r="BK5" s="31" t="e">
        <f>IF(OR(AND(LEFT(BH5,1)="U",BH5&lt;&gt;"U"),AND(LEFT(BH5,1)="L",BH5&lt;&gt;"L"),AND(LEFT(BH5,1)="T",BH5&lt;&gt;"T"),LEN(BH5)=3),1,LOOKUP(K5,燃料,'名前関係'!$F$12:$F$41))</f>
        <v>#N/A</v>
      </c>
      <c r="BL5" s="31" t="e">
        <f aca="true" t="shared" si="2" ref="BL5:BL36">VLOOKUP(BI5,排出係数,3,FALSE)</f>
        <v>#N/A</v>
      </c>
      <c r="BM5" s="31" t="e">
        <f>IF(AND(LEFT(BH5,1)="V",BH5&lt;&gt;"V"),1,LOOKUP(K5,燃料,'名前関係'!$I$12:$I$41))</f>
        <v>#N/A</v>
      </c>
      <c r="BN5" s="268" t="e">
        <f>BF5&amp;LEFT(O5,1)</f>
        <v>#N/A</v>
      </c>
      <c r="BO5" s="32">
        <f>IF(ISERROR(BN5)=TRUE,"",IF(LEN(BN5)=2,LOOKUP(BN5,'名前関係'!$M$3:$M$10,'名前関係'!$N$3:$N$10),""))</f>
      </c>
      <c r="BP5" s="268" t="e">
        <f>BF5&amp;LEFT(N5,1)</f>
        <v>#N/A</v>
      </c>
      <c r="BQ5" s="32">
        <f>IF(ISERROR(BP5)=TRUE,"",IF(LEN(BP5)=2,LOOKUP(BP5,'名前関係'!$Q$3:$Q$6,'名前関係'!$R$3:$R$6),""))</f>
      </c>
      <c r="BR5" s="32">
        <f>IF(ISERROR(BP5)=TRUE,"",IF(LEN(BP5)=2,LOOKUP(BP5,'名前関係'!$Q$3:$Q$6,'名前関係'!$S$3:$S$6),""))</f>
      </c>
      <c r="BS5" s="31">
        <f>IF(Q5="",1,IF(RIGHT(LEFT($G$1,4),2)&gt;=LEFT(Q5,2),(IF(ISERROR(VLOOKUP(BH5,'名前関係'!$A$2:$B$22,2,FALSE)),0.7,VLOOKUP(BH5,'名前関係'!$A$2:$B$22,2,FALSE))),1))</f>
        <v>1</v>
      </c>
      <c r="BT5" s="33">
        <f>IF(OR(AV5="",AV5=0),"",IF(ISBLANK(K5)=TRUE," ",CONCATENATE(A5,LEFT(G5,1),BD5)))</f>
      </c>
      <c r="BU5" s="34" t="e">
        <f>VLOOKUP(K5,'名前関係'!$D$12:$J$41,7,FALSE)</f>
        <v>#N/A</v>
      </c>
      <c r="BV5" s="33">
        <f>IF(OR(AV5="",AV5=0),"",BU5&amp;BB5&amp;BE5)</f>
      </c>
      <c r="BW5" s="119">
        <f>IF(OR(AV5="",AV5=0),"",IF(AND(OR(BX5="Ｌ貨2",BX5="Ｌ貨3"),BY5=1),"",CONCATENATE(BU5,BB5,BE5)))</f>
      </c>
      <c r="BX5" s="33">
        <f>IF(BY5=1,BZ5&amp;BB5&amp;BE5,"")</f>
      </c>
      <c r="BY5" s="33">
        <f>IF(OR(AV5="",AV5=0),"",IF(CONCATENATE(LEFT(L5,4),LEFT(M5,2))&gt;"200109",1,""))</f>
      </c>
      <c r="BZ5" s="33" t="e">
        <f>LOOKUP(K5,燃料,'名前関係'!$K$12:$K$41)</f>
        <v>#N/A</v>
      </c>
      <c r="CA5" s="32" t="e">
        <f>BB5&amp;BF5</f>
        <v>#N/A</v>
      </c>
      <c r="CB5" s="31">
        <f>IF(OR(AV5="",AV5=0),"",IF(VALUE(LEFT(K5,2))&lt;6,0,IF(OR(ASC(RIGHT(K5,3))="pm)",ASC(RIGHT(K5,4))="pm))"),R5*BC5*0.9,IF(O5&lt;&gt;"",R5*BC5*0.9,IF(ISERROR(R5*BC5)=TRUE,"-",R5*BC5)))))</f>
      </c>
      <c r="CC5" s="31">
        <f>IF(OR(AU5="",AU5=0,AP5=""),"",IF(OR(ASC(RIGHT(K5,3))="pm)",ASC(RIGHT(K5,4))="pm))"),AP5*0.9,IF(O5&lt;&gt;"",AP5*0.9,IF(ISERROR(AP5)=TRUE,"-",AP5))))</f>
      </c>
      <c r="CD5" s="31">
        <f>IF(AND(AU5=1,AV5=0),1/2,AU5)</f>
      </c>
      <c r="CE5" s="31">
        <f>IF(Q5="","",1)</f>
      </c>
      <c r="CF5" s="33">
        <f>IF(OR(AV5="",AV5=0),"",IF(AND(LEFT(K5,2)="11",BD5=4,CK5&gt;"200109"),"18",LOOKUP(K5,燃料,'名前関係'!$J$12:$J$41))&amp;BB5&amp;BE5)</f>
      </c>
      <c r="CG5" s="33">
        <f>IF(OR(AU5="",AU5=0),"",IF(AND(LEFT(K5,2)="11",BD5=4,CK5&gt;"200109"),"18",LOOKUP(K5,燃料,'名前関係'!$J$12:$J$41))&amp;BB5&amp;BE5)</f>
      </c>
      <c r="CH5" s="31" t="e">
        <f>AT5&amp;BU5&amp;BB5&amp;BE5</f>
        <v>#N/A</v>
      </c>
      <c r="CI5" s="31" t="e">
        <f>AR5&amp;BU5&amp;BB5&amp;BE5</f>
        <v>#N/A</v>
      </c>
      <c r="CJ5" s="33" t="e">
        <f aca="true" t="shared" si="3" ref="CJ5:CJ36">VLOOKUP(BI5,排出係数,4)</f>
        <v>#N/A</v>
      </c>
      <c r="CK5" s="113">
        <f>LEFT(L5,4)&amp;LEFT(M5,2)</f>
      </c>
      <c r="CL5" s="113">
        <f>IF(ISBLANK(O5)=TRUE,"",AT5)</f>
      </c>
      <c r="CM5" s="113">
        <f>IF(ISBLANK(O5)=TRUE,"",AR5)</f>
      </c>
      <c r="CN5" s="113">
        <f>IF(ISBLANK(N5)=TRUE,"",AT5)</f>
      </c>
      <c r="CO5" s="113">
        <f>IF(ISBLANK(N5)=TRUE,"",AR5)</f>
      </c>
      <c r="CP5" s="113">
        <f>IF(AND(K5&lt;&gt;"",B5=""),1,IF(COUNTIF($B$5:$B5,B5)&gt;1,1,0))</f>
        <v>0</v>
      </c>
    </row>
    <row r="6" spans="1:94" s="35" customFormat="1" ht="13.5" customHeight="1">
      <c r="A6" s="53"/>
      <c r="B6" s="53"/>
      <c r="C6" s="53"/>
      <c r="D6" s="53"/>
      <c r="E6" s="53"/>
      <c r="F6" s="53"/>
      <c r="G6" s="53"/>
      <c r="H6" s="404"/>
      <c r="I6" s="405"/>
      <c r="J6" s="53"/>
      <c r="K6" s="53"/>
      <c r="L6" s="406"/>
      <c r="M6" s="407"/>
      <c r="N6" s="277"/>
      <c r="O6" s="278"/>
      <c r="P6" s="279"/>
      <c r="Q6" s="279"/>
      <c r="R6" s="402">
        <f aca="true" t="shared" si="4" ref="R6:R69">IF(ISERROR(BQ6)=TRUE,"要確認",IF(BQ6&lt;&gt;"",BQ6,IF(ISBLANK(K6)=TRUE,"",IF(BG6="メ","要確認",IF(ISBLANK(N6)=TRUE,IF(ISNUMBER(BJ6*BK6)=TRUE,BJ6*BK6,"要確認"),"要確認")))))</f>
      </c>
      <c r="S6" s="402">
        <f aca="true" t="shared" si="5" ref="S6:S69">IF(ISERROR(BR6)=TRUE,"要確認",IF(BR6&lt;&gt;"",BR6,IF(BO6&lt;&gt;"",BO6,IF(ISBLANK(K6)=TRUE,"",IF(BG6="メ","要確認",IF(ISBLANK(O6)=TRUE,IF(ISNUMBER(BL6*BM6)=TRUE,BL6*BM6,"要確認"),"要確認"))))))</f>
      </c>
      <c r="T6" s="403"/>
      <c r="U6" s="150">
        <f aca="true" t="shared" si="6" ref="U6:U69">IF(ISERROR(AO6/V6)=TRUE,"",AO6/V6)</f>
      </c>
      <c r="V6" s="150">
        <f>IF(ISERROR(#REF!)=TRUE,"",#REF!)</f>
      </c>
      <c r="W6" s="151"/>
      <c r="X6" s="111">
        <f aca="true" t="shared" si="7" ref="X6:X69">IF(ISBLANK(K6),"",IF(OR(BG6="電",BG6="燃"),"-",IF(ISBLANK(T6)=TRUE,IF(ISERROR(AO6/W6)=TRUE,"",AO6/W6),IF(ISERROR(AO6/U6)=TRUE,"",AO6/U6))))</f>
      </c>
      <c r="Y6" s="111"/>
      <c r="Z6" s="130"/>
      <c r="AA6" s="131"/>
      <c r="AB6" s="132"/>
      <c r="AC6" s="131"/>
      <c r="AD6" s="132"/>
      <c r="AE6" s="131"/>
      <c r="AF6" s="132"/>
      <c r="AG6" s="131"/>
      <c r="AH6" s="132"/>
      <c r="AI6" s="131"/>
      <c r="AJ6" s="132"/>
      <c r="AK6" s="266">
        <f aca="true" t="shared" si="8" ref="AK6:AK69">IF(OR(AND(AS6=18,AR6=17,AU6=1,OR(Z6="",AA6="",Z6&gt;AA6)),AND(AS6=18,AR6=18,AU6=1,OR(AA6="",Z6&gt;AA6)),AND(AS6=19,AU6=1,OR(AC6="",AA6&gt;AC6)),AND(AS6=20,AU6=1,OR(AE6="",AC6&gt;AE6)),AND(AS6=21,AU6=1,OR(AG6="",AE6&gt;AG6)),AND(AS6=22,AU6=1,OR(AI6="",AI6&gt;AI6))),"★","")</f>
      </c>
      <c r="AL6" s="128" t="e">
        <f aca="true" t="shared" si="9" ref="AL6:AL69">IF(AND(CJ6="否",AB6&lt;&gt;"廃止",AD6&lt;&gt;"廃止",AF6&lt;&gt;"廃止",AH6&lt;&gt;"廃止",AJ6&lt;&gt;"廃止"),IF(OR(AND(OR(LEFT(G6,1)="1",LEFT(G6,1)="4"),CK6&lt;"199704"),AND(LEFT(G6,1)="2",CK6&lt;"199804"),AND(LEFT(G6,1)="3",J6&gt;6000,CK6&lt;"199404"),AND(LEFT(G6,1)="3",J6&lt;=6000,CK6&lt;"199604"),AND(OR(LEFT(G6,1)="5",LEFT(G6,1)="6",LEFT(G6,1)="7",LEFT(G6,1)="8"),CK6&lt;"199604")),"★",""),"")</f>
        <v>#N/A</v>
      </c>
      <c r="AM6" s="127">
        <f aca="true" t="shared" si="10" ref="AM6:AM69">IF(OR(AU6="",AU6=0),"",R6)</f>
      </c>
      <c r="AN6" s="127">
        <f aca="true" t="shared" si="11" ref="AN6:AN69">IF(OR(AU6="",AU6=0),"",S6)</f>
      </c>
      <c r="AO6" s="113">
        <f aca="true" t="shared" si="12" ref="AO6:AO69">IF(AND(AU6=1,AK6=""),IF(AS6=18,AA6-Z6,IF(AS6=19,AC6-AA6,IF(AS6=20,AE6-AC6,IF(AS6=21,AG6-AE6,IF(AS6=22,AI6-AG6,""))))),"")</f>
      </c>
      <c r="AP6" s="112">
        <f aca="true" t="shared" si="13" ref="AP6:AP69">IF(OR(R6="要確認",ISBLANK(R6)=TRUE),"",IF(OR(AU6="",AU6=0,AK6="★"),"",R6*BC6*AO6/1000))</f>
      </c>
      <c r="AQ6" s="112">
        <f aca="true" t="shared" si="14" ref="AQ6:AQ69">IF(OR(S6="要確認",ISBLANK(S6)=TRUE),"",IF(OR(AU6="",AU6=0,AK6="★"),"",S6*BC6*AO6/1000))</f>
      </c>
      <c r="AR6" s="111">
        <f aca="true" t="shared" si="15" ref="AR6:AR69">IF(K6="","",IF(OR(AB6="新規",AB6="新規廃止"),18,IF(OR(AD6="新規",AD6="新規廃止"),19,IF(OR(AF6="新規",AF6="新規廃止"),20,IF(OR(AH6="新規",AH6="新規廃止"),21,IF(OR(AJ6="新規",AJ6="新規廃止"),22,17))))))</f>
      </c>
      <c r="AS6" s="111">
        <f>IF(K6="","",LOOKUP($G$1,実績報告年度,'名前関係'!$E$44:$E$48))</f>
      </c>
      <c r="AT6" s="111">
        <f aca="true" t="shared" si="16" ref="AT6:AT69">IF(K6="","",IF(OR(AB6="廃止",AB6="新規廃止"),18,IF(OR(AD6="廃止",AD6="新規廃止"),19,IF(OR(AF6="廃止",AF6="新規廃止"),20,IF(OR(AH6="廃止",AH6="新規廃止"),21,IF(OR(AJ6="廃止",AJ6="新規廃止"),22,23))))))</f>
      </c>
      <c r="AU6" s="111">
        <f aca="true" t="shared" si="17" ref="AU6:AU69">IF(K6="","",IF(AND((AS6&gt;=AR6),(AS6&lt;=AT6)),1,0))</f>
      </c>
      <c r="AV6" s="111">
        <f aca="true" t="shared" si="18" ref="AV6:AV69">IF(K6="","",IF(AND((AS6&gt;=AR6),(AS6&lt;AT6)),1,0))</f>
      </c>
      <c r="AW6" s="31">
        <f aca="true" ca="1" t="shared" si="19" ref="AW6:AW69">COUNTIF(OFFSET($AU$5,,,AY6,1),1)</f>
        <v>0</v>
      </c>
      <c r="AX6" s="31" t="e">
        <f t="shared" si="0"/>
        <v>#N/A</v>
      </c>
      <c r="AY6" s="31">
        <f>ROWS($AY$4:AY6)-1</f>
        <v>2</v>
      </c>
      <c r="AZ6" s="111" t="e">
        <f aca="true" t="shared" si="20" ref="AZ6:AZ69">AX6-AY6</f>
        <v>#N/A</v>
      </c>
      <c r="BA6" s="31" t="e">
        <f>LOOKUP(G6,種類,'名前関係'!$E$2:$E$9)</f>
        <v>#N/A</v>
      </c>
      <c r="BB6" s="31" t="e">
        <f>LOOKUP(G6,種類,'名前関係'!$F$2:$F$9)</f>
        <v>#N/A</v>
      </c>
      <c r="BC6" s="32">
        <f aca="true" t="shared" si="21" ref="BC6:BC69">IF(J6&gt;3500,J6/1000,1)</f>
        <v>1</v>
      </c>
      <c r="BD6" s="31">
        <f aca="true" t="shared" si="22" ref="BD6:BD69">IF(G6="","",IF(LEFT(G6,1)="4",0,IF(J6&lt;=1700,1,IF(J6&lt;=2500,2,IF(J6&lt;=3500,3,4)))))</f>
      </c>
      <c r="BE6" s="31">
        <f aca="true" t="shared" si="23" ref="BE6:BE69">IF(K6="","",IF(LEFT(G6,1)="1",IF(J6&lt;=3500,1,IF(J6&lt;=5000,2,3)),IF(LEFT(G6,1)="6",IF(J6&lt;=3500,1,IF(J6&lt;=5000,2,3)),"")))</f>
      </c>
      <c r="BF6" s="31" t="e">
        <f aca="true" t="shared" si="24" ref="BF6:BF69">IF(BA6="乗",0,IF(LEFT(G6,1)="4",0,IF(J6&lt;=1700,1,IF(J6&lt;=2500,2,IF(J6&lt;=3500,3,4)))))</f>
        <v>#N/A</v>
      </c>
      <c r="BG6" s="31" t="e">
        <f>LOOKUP(K6,燃料,'名前関係'!$E$12:$E$41)</f>
        <v>#N/A</v>
      </c>
      <c r="BH6" s="31">
        <f aca="true" t="shared" si="25" ref="BH6:BH69">IF(ISERROR(SEARCH("-",ASC(H6),1))=TRUE,UPPER(ASC(H6)),UPPER(LEFT(ASC(H6),SEARCH("-",ASC(H6),1)-1)))</f>
      </c>
      <c r="BI6" s="31" t="e">
        <f aca="true" t="shared" si="26" ref="BI6:BI69">IF(BG6="電","電",IF(BG6="燃","燃",BA6&amp;BF6&amp;BG6&amp;BH6))</f>
        <v>#N/A</v>
      </c>
      <c r="BJ6" s="31" t="e">
        <f t="shared" si="1"/>
        <v>#N/A</v>
      </c>
      <c r="BK6" s="31" t="e">
        <f>IF(OR(AND(LEFT(BH6,1)="U",BH6&lt;&gt;"U"),AND(LEFT(BH6,1)="L",BH6&lt;&gt;"L"),AND(LEFT(BH6,1)="T",BH6&lt;&gt;"T"),LEN(BH6)=3),1,LOOKUP(K6,燃料,'名前関係'!$F$12:$F$41))</f>
        <v>#N/A</v>
      </c>
      <c r="BL6" s="31" t="e">
        <f t="shared" si="2"/>
        <v>#N/A</v>
      </c>
      <c r="BM6" s="31" t="e">
        <f>IF(AND(LEFT(BH6,1)="V",BH6&lt;&gt;"V"),1,LOOKUP(K6,燃料,'名前関係'!$I$12:$I$41))</f>
        <v>#N/A</v>
      </c>
      <c r="BN6" s="268" t="e">
        <f aca="true" t="shared" si="27" ref="BN6:BN69">BF6&amp;LEFT(O6,1)</f>
        <v>#N/A</v>
      </c>
      <c r="BO6" s="32">
        <f>IF(ISERROR(BN6)=TRUE,"",IF(LEN(BN6)=2,LOOKUP(BN6,'名前関係'!$M$3:$M$10,'名前関係'!$N$3:$N$10),""))</f>
      </c>
      <c r="BP6" s="268" t="e">
        <f aca="true" t="shared" si="28" ref="BP6:BP69">BF6&amp;LEFT(N6,1)</f>
        <v>#N/A</v>
      </c>
      <c r="BQ6" s="32">
        <f>IF(ISERROR(BP6)=TRUE,"",IF(LEN(BP6)=2,LOOKUP(BP6,'名前関係'!$Q$3:$Q$6,'名前関係'!$R$3:$R$6),""))</f>
      </c>
      <c r="BR6" s="32">
        <f>IF(ISERROR(BP6)=TRUE,"",IF(LEN(BP6)=2,LOOKUP(BP6,'名前関係'!$Q$3:$Q$6,'名前関係'!$S$3:$S$6),""))</f>
      </c>
      <c r="BS6" s="31">
        <f>IF(Q6="",1,IF(RIGHT(LEFT($G$1,4),2)&gt;=LEFT(Q6,2),(IF(ISERROR(VLOOKUP(BH6,'名前関係'!$A$2:$B$22,2,FALSE)),0.7,VLOOKUP(BH6,'名前関係'!$A$2:$B$22,2,FALSE))),1))</f>
        <v>1</v>
      </c>
      <c r="BT6" s="33">
        <f aca="true" t="shared" si="29" ref="BT6:BT69">IF(OR(AV6="",AV6=0),"",IF(ISBLANK(K6)=TRUE," ",CONCATENATE(A6,LEFT(G6,1),BD6)))</f>
      </c>
      <c r="BU6" s="34" t="e">
        <f>VLOOKUP(K6,'名前関係'!$D$12:$J$41,7,FALSE)</f>
        <v>#N/A</v>
      </c>
      <c r="BV6" s="33">
        <f aca="true" t="shared" si="30" ref="BV6:BV69">IF(OR(AV6="",AV6=0),"",BU6&amp;BB6&amp;BE6)</f>
      </c>
      <c r="BW6" s="119">
        <f aca="true" t="shared" si="31" ref="BW6:BW69">IF(OR(AV6="",AV6=0),"",IF(AND(OR(BX6="Ｌ貨2",BX6="Ｌ貨3"),BY6=1),"",CONCATENATE(BU6,BB6,BE6)))</f>
      </c>
      <c r="BX6" s="33">
        <f aca="true" t="shared" si="32" ref="BX6:BX69">IF(BY6=1,BZ6&amp;BB6&amp;BE6,"")</f>
      </c>
      <c r="BY6" s="33">
        <f aca="true" t="shared" si="33" ref="BY6:BY69">IF(OR(AV6="",AV6=0),"",IF(CONCATENATE(LEFT(L6,4),LEFT(M6,2))&gt;"200109",1,""))</f>
      </c>
      <c r="BZ6" s="33" t="e">
        <f>LOOKUP(K6,燃料,'名前関係'!$K$12:$K$41)</f>
        <v>#N/A</v>
      </c>
      <c r="CA6" s="32" t="e">
        <f aca="true" t="shared" si="34" ref="CA6:CA69">BB6&amp;BF6</f>
        <v>#N/A</v>
      </c>
      <c r="CB6" s="31">
        <f aca="true" t="shared" si="35" ref="CB6:CB69">IF(OR(AV6="",AV6=0),"",IF(VALUE(LEFT(K6,2))&lt;6,0,IF(OR(ASC(RIGHT(K6,3))="pm)",ASC(RIGHT(K6,4))="pm))"),R6*BC6*0.9,IF(O6&lt;&gt;"",R6*BC6*0.9,IF(ISERROR(R6*BC6)=TRUE,"-",R6*BC6)))))</f>
      </c>
      <c r="CC6" s="31">
        <f aca="true" t="shared" si="36" ref="CC6:CC69">IF(OR(AU6="",AU6=0,AP6=""),"",IF(OR(ASC(RIGHT(K6,3))="pm)",ASC(RIGHT(K6,4))="pm))"),AP6*0.9,IF(O6&lt;&gt;"",AP6*0.9,IF(ISERROR(AP6)=TRUE,"-",AP6))))</f>
      </c>
      <c r="CD6" s="31">
        <f aca="true" t="shared" si="37" ref="CD6:CD69">IF(AND(AU6=1,AV6=0),1/2,AU6)</f>
      </c>
      <c r="CE6" s="31">
        <f aca="true" t="shared" si="38" ref="CE6:CE69">IF(Q6="","",1)</f>
      </c>
      <c r="CF6" s="33">
        <f>IF(OR(AV6="",AV6=0),"",IF(AND(LEFT(K6,2)="11",BD6=4,CK6&gt;"200109"),"18",LOOKUP(K6,燃料,'名前関係'!$J$12:$J$41))&amp;BB6&amp;BE6)</f>
      </c>
      <c r="CG6" s="33">
        <f>IF(OR(AU6="",AU6=0),"",IF(AND(LEFT(K6,2)="11",BD6=4,CK6&gt;"200109"),"18",LOOKUP(K6,燃料,'名前関係'!$J$12:$J$41))&amp;BB6&amp;BE6)</f>
      </c>
      <c r="CH6" s="31" t="e">
        <f aca="true" t="shared" si="39" ref="CH6:CH69">AT6&amp;BU6&amp;BB6&amp;BE6</f>
        <v>#N/A</v>
      </c>
      <c r="CI6" s="31" t="e">
        <f aca="true" t="shared" si="40" ref="CI6:CI69">AR6&amp;BU6&amp;BB6&amp;BE6</f>
        <v>#N/A</v>
      </c>
      <c r="CJ6" s="33" t="e">
        <f t="shared" si="3"/>
        <v>#N/A</v>
      </c>
      <c r="CK6" s="113">
        <f aca="true" t="shared" si="41" ref="CK6:CK69">LEFT(L6,4)&amp;LEFT(M6,2)</f>
      </c>
      <c r="CL6" s="113">
        <f aca="true" t="shared" si="42" ref="CL6:CL69">IF(ISBLANK(O6)=TRUE,"",AT6)</f>
      </c>
      <c r="CM6" s="113">
        <f aca="true" t="shared" si="43" ref="CM6:CM69">IF(ISBLANK(O6)=TRUE,"",AR6)</f>
      </c>
      <c r="CN6" s="113">
        <f aca="true" t="shared" si="44" ref="CN6:CN69">IF(ISBLANK(N6)=TRUE,"",AT6)</f>
      </c>
      <c r="CO6" s="113">
        <f aca="true" t="shared" si="45" ref="CO6:CO69">IF(ISBLANK(N6)=TRUE,"",AR6)</f>
      </c>
      <c r="CP6" s="113">
        <f>IF(AND(K6&lt;&gt;"",B6=""),1,IF(COUNTIF($B$5:$B6,B6)&gt;1,1,0))</f>
        <v>0</v>
      </c>
    </row>
    <row r="7" spans="1:94" s="35" customFormat="1" ht="13.5" customHeight="1">
      <c r="A7" s="53"/>
      <c r="B7" s="53"/>
      <c r="C7" s="53"/>
      <c r="D7" s="53"/>
      <c r="E7" s="53"/>
      <c r="F7" s="53"/>
      <c r="G7" s="53"/>
      <c r="H7" s="404"/>
      <c r="I7" s="405"/>
      <c r="J7" s="53"/>
      <c r="K7" s="53"/>
      <c r="L7" s="406"/>
      <c r="M7" s="407"/>
      <c r="N7" s="277"/>
      <c r="O7" s="278"/>
      <c r="P7" s="279"/>
      <c r="Q7" s="279"/>
      <c r="R7" s="402">
        <f t="shared" si="4"/>
      </c>
      <c r="S7" s="402">
        <f t="shared" si="5"/>
      </c>
      <c r="T7" s="403"/>
      <c r="U7" s="150">
        <f t="shared" si="6"/>
      </c>
      <c r="V7" s="150">
        <f>IF(ISERROR(#REF!)=TRUE,"",#REF!)</f>
      </c>
      <c r="W7" s="151"/>
      <c r="X7" s="111">
        <f t="shared" si="7"/>
      </c>
      <c r="Y7" s="111"/>
      <c r="Z7" s="130"/>
      <c r="AA7" s="131"/>
      <c r="AB7" s="132"/>
      <c r="AC7" s="131"/>
      <c r="AD7" s="132"/>
      <c r="AE7" s="131"/>
      <c r="AF7" s="132"/>
      <c r="AG7" s="131"/>
      <c r="AH7" s="132"/>
      <c r="AI7" s="131"/>
      <c r="AJ7" s="132"/>
      <c r="AK7" s="266">
        <f t="shared" si="8"/>
      </c>
      <c r="AL7" s="128" t="e">
        <f t="shared" si="9"/>
        <v>#N/A</v>
      </c>
      <c r="AM7" s="127">
        <f t="shared" si="10"/>
      </c>
      <c r="AN7" s="127">
        <f t="shared" si="11"/>
      </c>
      <c r="AO7" s="113">
        <f t="shared" si="12"/>
      </c>
      <c r="AP7" s="112">
        <f t="shared" si="13"/>
      </c>
      <c r="AQ7" s="112">
        <f t="shared" si="14"/>
      </c>
      <c r="AR7" s="111">
        <f t="shared" si="15"/>
      </c>
      <c r="AS7" s="111">
        <f>IF(K7="","",LOOKUP($G$1,実績報告年度,'名前関係'!$E$44:$E$48))</f>
      </c>
      <c r="AT7" s="111">
        <f t="shared" si="16"/>
      </c>
      <c r="AU7" s="111">
        <f t="shared" si="17"/>
      </c>
      <c r="AV7" s="111">
        <f t="shared" si="18"/>
      </c>
      <c r="AW7" s="31">
        <f ca="1" t="shared" si="19"/>
        <v>0</v>
      </c>
      <c r="AX7" s="31" t="e">
        <f t="shared" si="0"/>
        <v>#N/A</v>
      </c>
      <c r="AY7" s="31">
        <f>ROWS($AY$4:AY7)-1</f>
        <v>3</v>
      </c>
      <c r="AZ7" s="111" t="e">
        <f t="shared" si="20"/>
        <v>#N/A</v>
      </c>
      <c r="BA7" s="31" t="e">
        <f>LOOKUP(G7,種類,'名前関係'!$E$2:$E$9)</f>
        <v>#N/A</v>
      </c>
      <c r="BB7" s="31" t="e">
        <f>LOOKUP(G7,種類,'名前関係'!$F$2:$F$9)</f>
        <v>#N/A</v>
      </c>
      <c r="BC7" s="32">
        <f t="shared" si="21"/>
        <v>1</v>
      </c>
      <c r="BD7" s="31">
        <f t="shared" si="22"/>
      </c>
      <c r="BE7" s="31">
        <f t="shared" si="23"/>
      </c>
      <c r="BF7" s="31" t="e">
        <f t="shared" si="24"/>
        <v>#N/A</v>
      </c>
      <c r="BG7" s="31" t="e">
        <f>LOOKUP(K7,燃料,'名前関係'!$E$12:$E$41)</f>
        <v>#N/A</v>
      </c>
      <c r="BH7" s="31">
        <f t="shared" si="25"/>
      </c>
      <c r="BI7" s="31" t="e">
        <f t="shared" si="26"/>
        <v>#N/A</v>
      </c>
      <c r="BJ7" s="31" t="e">
        <f t="shared" si="1"/>
        <v>#N/A</v>
      </c>
      <c r="BK7" s="31" t="e">
        <f>IF(OR(AND(LEFT(BH7,1)="U",BH7&lt;&gt;"U"),AND(LEFT(BH7,1)="L",BH7&lt;&gt;"L"),AND(LEFT(BH7,1)="T",BH7&lt;&gt;"T"),LEN(BH7)=3),1,LOOKUP(K7,燃料,'名前関係'!$F$12:$F$41))</f>
        <v>#N/A</v>
      </c>
      <c r="BL7" s="31" t="e">
        <f t="shared" si="2"/>
        <v>#N/A</v>
      </c>
      <c r="BM7" s="31" t="e">
        <f>IF(AND(LEFT(BH7,1)="V",BH7&lt;&gt;"V"),1,LOOKUP(K7,燃料,'名前関係'!$I$12:$I$41))</f>
        <v>#N/A</v>
      </c>
      <c r="BN7" s="268" t="e">
        <f t="shared" si="27"/>
        <v>#N/A</v>
      </c>
      <c r="BO7" s="32">
        <f>IF(ISERROR(BN7)=TRUE,"",IF(LEN(BN7)=2,LOOKUP(BN7,'名前関係'!$M$3:$M$10,'名前関係'!$N$3:$N$10),""))</f>
      </c>
      <c r="BP7" s="268" t="e">
        <f t="shared" si="28"/>
        <v>#N/A</v>
      </c>
      <c r="BQ7" s="32">
        <f>IF(ISERROR(BP7)=TRUE,"",IF(LEN(BP7)=2,LOOKUP(BP7,'名前関係'!$Q$3:$Q$6,'名前関係'!$R$3:$R$6),""))</f>
      </c>
      <c r="BR7" s="32">
        <f>IF(ISERROR(BP7)=TRUE,"",IF(LEN(BP7)=2,LOOKUP(BP7,'名前関係'!$Q$3:$Q$6,'名前関係'!$S$3:$S$6),""))</f>
      </c>
      <c r="BS7" s="31">
        <f>IF(Q7="",1,IF(RIGHT(LEFT($G$1,4),2)&gt;=LEFT(Q7,2),(IF(ISERROR(VLOOKUP(BH7,'名前関係'!$A$2:$B$22,2,FALSE)),0.7,VLOOKUP(BH7,'名前関係'!$A$2:$B$22,2,FALSE))),1))</f>
        <v>1</v>
      </c>
      <c r="BT7" s="33">
        <f t="shared" si="29"/>
      </c>
      <c r="BU7" s="34" t="e">
        <f>VLOOKUP(K7,'名前関係'!$D$12:$J$41,7,FALSE)</f>
        <v>#N/A</v>
      </c>
      <c r="BV7" s="33">
        <f t="shared" si="30"/>
      </c>
      <c r="BW7" s="119">
        <f t="shared" si="31"/>
      </c>
      <c r="BX7" s="33">
        <f t="shared" si="32"/>
      </c>
      <c r="BY7" s="33">
        <f t="shared" si="33"/>
      </c>
      <c r="BZ7" s="33" t="e">
        <f>LOOKUP(K7,燃料,'名前関係'!$K$12:$K$41)</f>
        <v>#N/A</v>
      </c>
      <c r="CA7" s="32" t="e">
        <f t="shared" si="34"/>
        <v>#N/A</v>
      </c>
      <c r="CB7" s="31">
        <f t="shared" si="35"/>
      </c>
      <c r="CC7" s="31">
        <f t="shared" si="36"/>
      </c>
      <c r="CD7" s="31">
        <f t="shared" si="37"/>
      </c>
      <c r="CE7" s="31">
        <f t="shared" si="38"/>
      </c>
      <c r="CF7" s="33">
        <f>IF(OR(AV7="",AV7=0),"",IF(AND(LEFT(K7,2)="11",BD7=4,CK7&gt;"200109"),"18",LOOKUP(K7,燃料,'名前関係'!$J$12:$J$41))&amp;BB7&amp;BE7)</f>
      </c>
      <c r="CG7" s="33">
        <f>IF(OR(AU7="",AU7=0),"",IF(AND(LEFT(K7,2)="11",BD7=4,CK7&gt;"200109"),"18",LOOKUP(K7,燃料,'名前関係'!$J$12:$J$41))&amp;BB7&amp;BE7)</f>
      </c>
      <c r="CH7" s="31" t="e">
        <f t="shared" si="39"/>
        <v>#N/A</v>
      </c>
      <c r="CI7" s="31" t="e">
        <f t="shared" si="40"/>
        <v>#N/A</v>
      </c>
      <c r="CJ7" s="33" t="e">
        <f t="shared" si="3"/>
        <v>#N/A</v>
      </c>
      <c r="CK7" s="113">
        <f t="shared" si="41"/>
      </c>
      <c r="CL7" s="113">
        <f t="shared" si="42"/>
      </c>
      <c r="CM7" s="113">
        <f t="shared" si="43"/>
      </c>
      <c r="CN7" s="113">
        <f t="shared" si="44"/>
      </c>
      <c r="CO7" s="113">
        <f t="shared" si="45"/>
      </c>
      <c r="CP7" s="113">
        <f>IF(AND(K7&lt;&gt;"",B7=""),1,IF(COUNTIF($B$5:$B7,B7)&gt;1,1,0))</f>
        <v>0</v>
      </c>
    </row>
    <row r="8" spans="1:94" s="35" customFormat="1" ht="13.5" customHeight="1">
      <c r="A8" s="53"/>
      <c r="B8" s="53"/>
      <c r="C8" s="53"/>
      <c r="D8" s="53"/>
      <c r="E8" s="53"/>
      <c r="F8" s="53"/>
      <c r="G8" s="53"/>
      <c r="H8" s="404"/>
      <c r="I8" s="405"/>
      <c r="J8" s="53"/>
      <c r="K8" s="53"/>
      <c r="L8" s="406"/>
      <c r="M8" s="407"/>
      <c r="N8" s="277"/>
      <c r="O8" s="278"/>
      <c r="P8" s="279"/>
      <c r="Q8" s="279"/>
      <c r="R8" s="402">
        <f t="shared" si="4"/>
      </c>
      <c r="S8" s="402">
        <f t="shared" si="5"/>
      </c>
      <c r="T8" s="403"/>
      <c r="U8" s="150">
        <f t="shared" si="6"/>
      </c>
      <c r="V8" s="150">
        <f>IF(ISERROR(#REF!)=TRUE,"",#REF!)</f>
      </c>
      <c r="W8" s="151"/>
      <c r="X8" s="111">
        <f t="shared" si="7"/>
      </c>
      <c r="Y8" s="111"/>
      <c r="Z8" s="130"/>
      <c r="AA8" s="131"/>
      <c r="AB8" s="132"/>
      <c r="AC8" s="131"/>
      <c r="AD8" s="132"/>
      <c r="AE8" s="131"/>
      <c r="AF8" s="132"/>
      <c r="AG8" s="131"/>
      <c r="AH8" s="132"/>
      <c r="AI8" s="131"/>
      <c r="AJ8" s="132"/>
      <c r="AK8" s="266">
        <f t="shared" si="8"/>
      </c>
      <c r="AL8" s="128" t="e">
        <f t="shared" si="9"/>
        <v>#N/A</v>
      </c>
      <c r="AM8" s="127">
        <f t="shared" si="10"/>
      </c>
      <c r="AN8" s="127">
        <f t="shared" si="11"/>
      </c>
      <c r="AO8" s="113">
        <f t="shared" si="12"/>
      </c>
      <c r="AP8" s="112">
        <f t="shared" si="13"/>
      </c>
      <c r="AQ8" s="112">
        <f t="shared" si="14"/>
      </c>
      <c r="AR8" s="111">
        <f t="shared" si="15"/>
      </c>
      <c r="AS8" s="111">
        <f>IF(K8="","",LOOKUP($G$1,実績報告年度,'名前関係'!$E$44:$E$48))</f>
      </c>
      <c r="AT8" s="111">
        <f t="shared" si="16"/>
      </c>
      <c r="AU8" s="111">
        <f t="shared" si="17"/>
      </c>
      <c r="AV8" s="111">
        <f t="shared" si="18"/>
      </c>
      <c r="AW8" s="31">
        <f ca="1" t="shared" si="19"/>
        <v>0</v>
      </c>
      <c r="AX8" s="31" t="e">
        <f t="shared" si="0"/>
        <v>#N/A</v>
      </c>
      <c r="AY8" s="31">
        <f>ROWS($AY$4:AY8)-1</f>
        <v>4</v>
      </c>
      <c r="AZ8" s="111" t="e">
        <f t="shared" si="20"/>
        <v>#N/A</v>
      </c>
      <c r="BA8" s="31" t="e">
        <f>LOOKUP(G8,種類,'名前関係'!$E$2:$E$9)</f>
        <v>#N/A</v>
      </c>
      <c r="BB8" s="31" t="e">
        <f>LOOKUP(G8,種類,'名前関係'!$F$2:$F$9)</f>
        <v>#N/A</v>
      </c>
      <c r="BC8" s="32">
        <f t="shared" si="21"/>
        <v>1</v>
      </c>
      <c r="BD8" s="31">
        <f t="shared" si="22"/>
      </c>
      <c r="BE8" s="31">
        <f t="shared" si="23"/>
      </c>
      <c r="BF8" s="31" t="e">
        <f t="shared" si="24"/>
        <v>#N/A</v>
      </c>
      <c r="BG8" s="31" t="e">
        <f>LOOKUP(K8,燃料,'名前関係'!$E$12:$E$41)</f>
        <v>#N/A</v>
      </c>
      <c r="BH8" s="31">
        <f t="shared" si="25"/>
      </c>
      <c r="BI8" s="31" t="e">
        <f t="shared" si="26"/>
        <v>#N/A</v>
      </c>
      <c r="BJ8" s="31" t="e">
        <f t="shared" si="1"/>
        <v>#N/A</v>
      </c>
      <c r="BK8" s="31" t="e">
        <f>IF(OR(AND(LEFT(BH8,1)="U",BH8&lt;&gt;"U"),AND(LEFT(BH8,1)="L",BH8&lt;&gt;"L"),AND(LEFT(BH8,1)="T",BH8&lt;&gt;"T"),LEN(BH8)=3),1,LOOKUP(K8,燃料,'名前関係'!$F$12:$F$41))</f>
        <v>#N/A</v>
      </c>
      <c r="BL8" s="31" t="e">
        <f t="shared" si="2"/>
        <v>#N/A</v>
      </c>
      <c r="BM8" s="31" t="e">
        <f>IF(AND(LEFT(BH8,1)="V",BH8&lt;&gt;"V"),1,LOOKUP(K8,燃料,'名前関係'!$I$12:$I$41))</f>
        <v>#N/A</v>
      </c>
      <c r="BN8" s="268" t="e">
        <f t="shared" si="27"/>
        <v>#N/A</v>
      </c>
      <c r="BO8" s="32">
        <f>IF(ISERROR(BN8)=TRUE,"",IF(LEN(BN8)=2,LOOKUP(BN8,'名前関係'!$M$3:$M$10,'名前関係'!$N$3:$N$10),""))</f>
      </c>
      <c r="BP8" s="268" t="e">
        <f t="shared" si="28"/>
        <v>#N/A</v>
      </c>
      <c r="BQ8" s="32">
        <f>IF(ISERROR(BP8)=TRUE,"",IF(LEN(BP8)=2,LOOKUP(BP8,'名前関係'!$Q$3:$Q$6,'名前関係'!$R$3:$R$6),""))</f>
      </c>
      <c r="BR8" s="32">
        <f>IF(ISERROR(BP8)=TRUE,"",IF(LEN(BP8)=2,LOOKUP(BP8,'名前関係'!$Q$3:$Q$6,'名前関係'!$S$3:$S$6),""))</f>
      </c>
      <c r="BS8" s="31">
        <f>IF(Q8="",1,IF(RIGHT(LEFT($G$1,4),2)&gt;=LEFT(Q8,2),(IF(ISERROR(VLOOKUP(BH8,'名前関係'!$A$2:$B$22,2,FALSE)),0.7,VLOOKUP(BH8,'名前関係'!$A$2:$B$22,2,FALSE))),1))</f>
        <v>1</v>
      </c>
      <c r="BT8" s="33">
        <f t="shared" si="29"/>
      </c>
      <c r="BU8" s="34" t="e">
        <f>VLOOKUP(K8,'名前関係'!$D$12:$J$41,7,FALSE)</f>
        <v>#N/A</v>
      </c>
      <c r="BV8" s="33">
        <f t="shared" si="30"/>
      </c>
      <c r="BW8" s="119">
        <f t="shared" si="31"/>
      </c>
      <c r="BX8" s="33">
        <f t="shared" si="32"/>
      </c>
      <c r="BY8" s="33">
        <f t="shared" si="33"/>
      </c>
      <c r="BZ8" s="33" t="e">
        <f>LOOKUP(K8,燃料,'名前関係'!$K$12:$K$41)</f>
        <v>#N/A</v>
      </c>
      <c r="CA8" s="32" t="e">
        <f t="shared" si="34"/>
        <v>#N/A</v>
      </c>
      <c r="CB8" s="31">
        <f t="shared" si="35"/>
      </c>
      <c r="CC8" s="31">
        <f t="shared" si="36"/>
      </c>
      <c r="CD8" s="31">
        <f t="shared" si="37"/>
      </c>
      <c r="CE8" s="31">
        <f t="shared" si="38"/>
      </c>
      <c r="CF8" s="33">
        <f>IF(OR(AV8="",AV8=0),"",IF(AND(LEFT(K8,2)="11",BD8=4,CK8&gt;"200109"),"18",LOOKUP(K8,燃料,'名前関係'!$J$12:$J$41))&amp;BB8&amp;BE8)</f>
      </c>
      <c r="CG8" s="33">
        <f>IF(OR(AU8="",AU8=0),"",IF(AND(LEFT(K8,2)="11",BD8=4,CK8&gt;"200109"),"18",LOOKUP(K8,燃料,'名前関係'!$J$12:$J$41))&amp;BB8&amp;BE8)</f>
      </c>
      <c r="CH8" s="31" t="e">
        <f t="shared" si="39"/>
        <v>#N/A</v>
      </c>
      <c r="CI8" s="31" t="e">
        <f t="shared" si="40"/>
        <v>#N/A</v>
      </c>
      <c r="CJ8" s="33" t="e">
        <f t="shared" si="3"/>
        <v>#N/A</v>
      </c>
      <c r="CK8" s="113">
        <f t="shared" si="41"/>
      </c>
      <c r="CL8" s="113">
        <f t="shared" si="42"/>
      </c>
      <c r="CM8" s="113">
        <f t="shared" si="43"/>
      </c>
      <c r="CN8" s="113">
        <f t="shared" si="44"/>
      </c>
      <c r="CO8" s="113">
        <f t="shared" si="45"/>
      </c>
      <c r="CP8" s="113">
        <f>IF(AND(K8&lt;&gt;"",B8=""),1,IF(COUNTIF($B$5:$B8,B8)&gt;1,1,0))</f>
        <v>0</v>
      </c>
    </row>
    <row r="9" spans="1:94" s="35" customFormat="1" ht="13.5" customHeight="1">
      <c r="A9" s="53"/>
      <c r="B9" s="53"/>
      <c r="C9" s="53"/>
      <c r="D9" s="53"/>
      <c r="E9" s="53"/>
      <c r="F9" s="53"/>
      <c r="G9" s="53"/>
      <c r="H9" s="404"/>
      <c r="I9" s="405"/>
      <c r="J9" s="53"/>
      <c r="K9" s="53"/>
      <c r="L9" s="406"/>
      <c r="M9" s="407"/>
      <c r="N9" s="277"/>
      <c r="O9" s="278"/>
      <c r="P9" s="279"/>
      <c r="Q9" s="279"/>
      <c r="R9" s="402">
        <f t="shared" si="4"/>
      </c>
      <c r="S9" s="402">
        <f t="shared" si="5"/>
      </c>
      <c r="T9" s="403"/>
      <c r="U9" s="150">
        <f t="shared" si="6"/>
      </c>
      <c r="V9" s="150">
        <f>IF(ISERROR(#REF!)=TRUE,"",#REF!)</f>
      </c>
      <c r="W9" s="151"/>
      <c r="X9" s="111">
        <f t="shared" si="7"/>
      </c>
      <c r="Y9" s="111"/>
      <c r="Z9" s="130"/>
      <c r="AA9" s="131"/>
      <c r="AB9" s="132"/>
      <c r="AC9" s="131"/>
      <c r="AD9" s="132"/>
      <c r="AE9" s="131"/>
      <c r="AF9" s="132"/>
      <c r="AG9" s="131"/>
      <c r="AH9" s="132"/>
      <c r="AI9" s="131"/>
      <c r="AJ9" s="132"/>
      <c r="AK9" s="266">
        <f t="shared" si="8"/>
      </c>
      <c r="AL9" s="128" t="e">
        <f t="shared" si="9"/>
        <v>#N/A</v>
      </c>
      <c r="AM9" s="127">
        <f t="shared" si="10"/>
      </c>
      <c r="AN9" s="127">
        <f t="shared" si="11"/>
      </c>
      <c r="AO9" s="113">
        <f t="shared" si="12"/>
      </c>
      <c r="AP9" s="112">
        <f t="shared" si="13"/>
      </c>
      <c r="AQ9" s="112">
        <f t="shared" si="14"/>
      </c>
      <c r="AR9" s="111">
        <f t="shared" si="15"/>
      </c>
      <c r="AS9" s="111">
        <f>IF(K9="","",LOOKUP($G$1,実績報告年度,'名前関係'!$E$44:$E$48))</f>
      </c>
      <c r="AT9" s="111">
        <f t="shared" si="16"/>
      </c>
      <c r="AU9" s="111">
        <f t="shared" si="17"/>
      </c>
      <c r="AV9" s="111">
        <f t="shared" si="18"/>
      </c>
      <c r="AW9" s="31">
        <f ca="1" t="shared" si="19"/>
        <v>0</v>
      </c>
      <c r="AX9" s="31" t="e">
        <f t="shared" si="0"/>
        <v>#N/A</v>
      </c>
      <c r="AY9" s="31">
        <f>ROWS($AY$4:AY9)-1</f>
        <v>5</v>
      </c>
      <c r="AZ9" s="111" t="e">
        <f t="shared" si="20"/>
        <v>#N/A</v>
      </c>
      <c r="BA9" s="31" t="e">
        <f>LOOKUP(G9,種類,'名前関係'!$E$2:$E$9)</f>
        <v>#N/A</v>
      </c>
      <c r="BB9" s="31" t="e">
        <f>LOOKUP(G9,種類,'名前関係'!$F$2:$F$9)</f>
        <v>#N/A</v>
      </c>
      <c r="BC9" s="32">
        <f t="shared" si="21"/>
        <v>1</v>
      </c>
      <c r="BD9" s="31">
        <f t="shared" si="22"/>
      </c>
      <c r="BE9" s="31">
        <f t="shared" si="23"/>
      </c>
      <c r="BF9" s="31" t="e">
        <f t="shared" si="24"/>
        <v>#N/A</v>
      </c>
      <c r="BG9" s="31" t="e">
        <f>LOOKUP(K9,燃料,'名前関係'!$E$12:$E$41)</f>
        <v>#N/A</v>
      </c>
      <c r="BH9" s="31">
        <f t="shared" si="25"/>
      </c>
      <c r="BI9" s="31" t="e">
        <f t="shared" si="26"/>
        <v>#N/A</v>
      </c>
      <c r="BJ9" s="31" t="e">
        <f t="shared" si="1"/>
        <v>#N/A</v>
      </c>
      <c r="BK9" s="31" t="e">
        <f>IF(OR(AND(LEFT(BH9,1)="U",BH9&lt;&gt;"U"),AND(LEFT(BH9,1)="L",BH9&lt;&gt;"L"),AND(LEFT(BH9,1)="T",BH9&lt;&gt;"T"),LEN(BH9)=3),1,LOOKUP(K9,燃料,'名前関係'!$F$12:$F$41))</f>
        <v>#N/A</v>
      </c>
      <c r="BL9" s="31" t="e">
        <f t="shared" si="2"/>
        <v>#N/A</v>
      </c>
      <c r="BM9" s="31" t="e">
        <f>IF(AND(LEFT(BH9,1)="V",BH9&lt;&gt;"V"),1,LOOKUP(K9,燃料,'名前関係'!$I$12:$I$41))</f>
        <v>#N/A</v>
      </c>
      <c r="BN9" s="268" t="e">
        <f t="shared" si="27"/>
        <v>#N/A</v>
      </c>
      <c r="BO9" s="32">
        <f>IF(ISERROR(BN9)=TRUE,"",IF(LEN(BN9)=2,LOOKUP(BN9,'名前関係'!$M$3:$M$10,'名前関係'!$N$3:$N$10),""))</f>
      </c>
      <c r="BP9" s="268" t="e">
        <f t="shared" si="28"/>
        <v>#N/A</v>
      </c>
      <c r="BQ9" s="32">
        <f>IF(ISERROR(BP9)=TRUE,"",IF(LEN(BP9)=2,LOOKUP(BP9,'名前関係'!$Q$3:$Q$6,'名前関係'!$R$3:$R$6),""))</f>
      </c>
      <c r="BR9" s="32">
        <f>IF(ISERROR(BP9)=TRUE,"",IF(LEN(BP9)=2,LOOKUP(BP9,'名前関係'!$Q$3:$Q$6,'名前関係'!$S$3:$S$6),""))</f>
      </c>
      <c r="BS9" s="31">
        <f>IF(Q9="",1,IF(RIGHT(LEFT($G$1,4),2)&gt;=LEFT(Q9,2),(IF(ISERROR(VLOOKUP(BH9,'名前関係'!$A$2:$B$22,2,FALSE)),0.7,VLOOKUP(BH9,'名前関係'!$A$2:$B$22,2,FALSE))),1))</f>
        <v>1</v>
      </c>
      <c r="BT9" s="33">
        <f t="shared" si="29"/>
      </c>
      <c r="BU9" s="34" t="e">
        <f>VLOOKUP(K9,'名前関係'!$D$12:$J$41,7,FALSE)</f>
        <v>#N/A</v>
      </c>
      <c r="BV9" s="33">
        <f t="shared" si="30"/>
      </c>
      <c r="BW9" s="119">
        <f t="shared" si="31"/>
      </c>
      <c r="BX9" s="33">
        <f t="shared" si="32"/>
      </c>
      <c r="BY9" s="33">
        <f t="shared" si="33"/>
      </c>
      <c r="BZ9" s="33" t="e">
        <f>LOOKUP(K9,燃料,'名前関係'!$K$12:$K$41)</f>
        <v>#N/A</v>
      </c>
      <c r="CA9" s="32" t="e">
        <f t="shared" si="34"/>
        <v>#N/A</v>
      </c>
      <c r="CB9" s="31">
        <f t="shared" si="35"/>
      </c>
      <c r="CC9" s="31">
        <f t="shared" si="36"/>
      </c>
      <c r="CD9" s="31">
        <f t="shared" si="37"/>
      </c>
      <c r="CE9" s="31">
        <f t="shared" si="38"/>
      </c>
      <c r="CF9" s="33">
        <f>IF(OR(AV9="",AV9=0),"",IF(AND(LEFT(K9,2)="11",BD9=4,CK9&gt;"200109"),"18",LOOKUP(K9,燃料,'名前関係'!$J$12:$J$41))&amp;BB9&amp;BE9)</f>
      </c>
      <c r="CG9" s="33">
        <f>IF(OR(AU9="",AU9=0),"",IF(AND(LEFT(K9,2)="11",BD9=4,CK9&gt;"200109"),"18",LOOKUP(K9,燃料,'名前関係'!$J$12:$J$41))&amp;BB9&amp;BE9)</f>
      </c>
      <c r="CH9" s="31" t="e">
        <f t="shared" si="39"/>
        <v>#N/A</v>
      </c>
      <c r="CI9" s="31" t="e">
        <f t="shared" si="40"/>
        <v>#N/A</v>
      </c>
      <c r="CJ9" s="33" t="e">
        <f t="shared" si="3"/>
        <v>#N/A</v>
      </c>
      <c r="CK9" s="113">
        <f t="shared" si="41"/>
      </c>
      <c r="CL9" s="113">
        <f t="shared" si="42"/>
      </c>
      <c r="CM9" s="113">
        <f t="shared" si="43"/>
      </c>
      <c r="CN9" s="113">
        <f t="shared" si="44"/>
      </c>
      <c r="CO9" s="113">
        <f t="shared" si="45"/>
      </c>
      <c r="CP9" s="113">
        <f>IF(AND(K9&lt;&gt;"",B9=""),1,IF(COUNTIF($B$5:$B9,B9)&gt;1,1,0))</f>
        <v>0</v>
      </c>
    </row>
    <row r="10" spans="1:94" s="35" customFormat="1" ht="13.5" customHeight="1">
      <c r="A10" s="53"/>
      <c r="B10" s="53"/>
      <c r="C10" s="53"/>
      <c r="D10" s="53"/>
      <c r="E10" s="53"/>
      <c r="F10" s="53"/>
      <c r="G10" s="53"/>
      <c r="H10" s="404"/>
      <c r="I10" s="405"/>
      <c r="J10" s="53"/>
      <c r="K10" s="53"/>
      <c r="L10" s="406"/>
      <c r="M10" s="407"/>
      <c r="N10" s="277"/>
      <c r="O10" s="278"/>
      <c r="P10" s="279"/>
      <c r="Q10" s="279"/>
      <c r="R10" s="402">
        <f t="shared" si="4"/>
      </c>
      <c r="S10" s="402">
        <f t="shared" si="5"/>
      </c>
      <c r="T10" s="403"/>
      <c r="U10" s="150">
        <f t="shared" si="6"/>
      </c>
      <c r="V10" s="150">
        <f>IF(ISERROR(#REF!)=TRUE,"",#REF!)</f>
      </c>
      <c r="W10" s="151"/>
      <c r="X10" s="111">
        <f t="shared" si="7"/>
      </c>
      <c r="Y10" s="111"/>
      <c r="Z10" s="130"/>
      <c r="AA10" s="131"/>
      <c r="AB10" s="132"/>
      <c r="AC10" s="131"/>
      <c r="AD10" s="132"/>
      <c r="AE10" s="131"/>
      <c r="AF10" s="132"/>
      <c r="AG10" s="131"/>
      <c r="AH10" s="132"/>
      <c r="AI10" s="131"/>
      <c r="AJ10" s="132"/>
      <c r="AK10" s="266">
        <f t="shared" si="8"/>
      </c>
      <c r="AL10" s="128" t="e">
        <f t="shared" si="9"/>
        <v>#N/A</v>
      </c>
      <c r="AM10" s="127">
        <f t="shared" si="10"/>
      </c>
      <c r="AN10" s="127">
        <f t="shared" si="11"/>
      </c>
      <c r="AO10" s="113">
        <f t="shared" si="12"/>
      </c>
      <c r="AP10" s="112">
        <f t="shared" si="13"/>
      </c>
      <c r="AQ10" s="112">
        <f t="shared" si="14"/>
      </c>
      <c r="AR10" s="111">
        <f t="shared" si="15"/>
      </c>
      <c r="AS10" s="111">
        <f>IF(K10="","",LOOKUP($G$1,実績報告年度,'名前関係'!$E$44:$E$48))</f>
      </c>
      <c r="AT10" s="111">
        <f t="shared" si="16"/>
      </c>
      <c r="AU10" s="111">
        <f t="shared" si="17"/>
      </c>
      <c r="AV10" s="111">
        <f t="shared" si="18"/>
      </c>
      <c r="AW10" s="31">
        <f ca="1" t="shared" si="19"/>
        <v>0</v>
      </c>
      <c r="AX10" s="31" t="e">
        <f t="shared" si="0"/>
        <v>#N/A</v>
      </c>
      <c r="AY10" s="31">
        <f>ROWS($AY$4:AY10)-1</f>
        <v>6</v>
      </c>
      <c r="AZ10" s="111" t="e">
        <f t="shared" si="20"/>
        <v>#N/A</v>
      </c>
      <c r="BA10" s="31" t="e">
        <f>LOOKUP(G10,種類,'名前関係'!$E$2:$E$9)</f>
        <v>#N/A</v>
      </c>
      <c r="BB10" s="31" t="e">
        <f>LOOKUP(G10,種類,'名前関係'!$F$2:$F$9)</f>
        <v>#N/A</v>
      </c>
      <c r="BC10" s="32">
        <f t="shared" si="21"/>
        <v>1</v>
      </c>
      <c r="BD10" s="31">
        <f t="shared" si="22"/>
      </c>
      <c r="BE10" s="31">
        <f t="shared" si="23"/>
      </c>
      <c r="BF10" s="31" t="e">
        <f t="shared" si="24"/>
        <v>#N/A</v>
      </c>
      <c r="BG10" s="31" t="e">
        <f>LOOKUP(K10,燃料,'名前関係'!$E$12:$E$41)</f>
        <v>#N/A</v>
      </c>
      <c r="BH10" s="31">
        <f t="shared" si="25"/>
      </c>
      <c r="BI10" s="31" t="e">
        <f t="shared" si="26"/>
        <v>#N/A</v>
      </c>
      <c r="BJ10" s="31" t="e">
        <f t="shared" si="1"/>
        <v>#N/A</v>
      </c>
      <c r="BK10" s="31" t="e">
        <f>IF(OR(AND(LEFT(BH10,1)="U",BH10&lt;&gt;"U"),AND(LEFT(BH10,1)="L",BH10&lt;&gt;"L"),AND(LEFT(BH10,1)="T",BH10&lt;&gt;"T"),LEN(BH10)=3),1,LOOKUP(K10,燃料,'名前関係'!$F$12:$F$41))</f>
        <v>#N/A</v>
      </c>
      <c r="BL10" s="31" t="e">
        <f t="shared" si="2"/>
        <v>#N/A</v>
      </c>
      <c r="BM10" s="31" t="e">
        <f>IF(AND(LEFT(BH10,1)="V",BH10&lt;&gt;"V"),1,LOOKUP(K10,燃料,'名前関係'!$I$12:$I$41))</f>
        <v>#N/A</v>
      </c>
      <c r="BN10" s="268" t="e">
        <f t="shared" si="27"/>
        <v>#N/A</v>
      </c>
      <c r="BO10" s="32">
        <f>IF(ISERROR(BN10)=TRUE,"",IF(LEN(BN10)=2,LOOKUP(BN10,'名前関係'!$M$3:$M$10,'名前関係'!$N$3:$N$10),""))</f>
      </c>
      <c r="BP10" s="268" t="e">
        <f t="shared" si="28"/>
        <v>#N/A</v>
      </c>
      <c r="BQ10" s="32">
        <f>IF(ISERROR(BP10)=TRUE,"",IF(LEN(BP10)=2,LOOKUP(BP10,'名前関係'!$Q$3:$Q$6,'名前関係'!$R$3:$R$6),""))</f>
      </c>
      <c r="BR10" s="32">
        <f>IF(ISERROR(BP10)=TRUE,"",IF(LEN(BP10)=2,LOOKUP(BP10,'名前関係'!$Q$3:$Q$6,'名前関係'!$S$3:$S$6),""))</f>
      </c>
      <c r="BS10" s="31">
        <f>IF(Q10="",1,IF(RIGHT(LEFT($G$1,4),2)&gt;=LEFT(Q10,2),(IF(ISERROR(VLOOKUP(BH10,'名前関係'!$A$2:$B$22,2,FALSE)),0.7,VLOOKUP(BH10,'名前関係'!$A$2:$B$22,2,FALSE))),1))</f>
        <v>1</v>
      </c>
      <c r="BT10" s="33">
        <f t="shared" si="29"/>
      </c>
      <c r="BU10" s="34" t="e">
        <f>VLOOKUP(K10,'名前関係'!$D$12:$J$41,7,FALSE)</f>
        <v>#N/A</v>
      </c>
      <c r="BV10" s="33">
        <f t="shared" si="30"/>
      </c>
      <c r="BW10" s="119">
        <f t="shared" si="31"/>
      </c>
      <c r="BX10" s="33">
        <f t="shared" si="32"/>
      </c>
      <c r="BY10" s="33">
        <f t="shared" si="33"/>
      </c>
      <c r="BZ10" s="33" t="e">
        <f>LOOKUP(K10,燃料,'名前関係'!$K$12:$K$41)</f>
        <v>#N/A</v>
      </c>
      <c r="CA10" s="32" t="e">
        <f t="shared" si="34"/>
        <v>#N/A</v>
      </c>
      <c r="CB10" s="31">
        <f t="shared" si="35"/>
      </c>
      <c r="CC10" s="31">
        <f t="shared" si="36"/>
      </c>
      <c r="CD10" s="31">
        <f t="shared" si="37"/>
      </c>
      <c r="CE10" s="31">
        <f t="shared" si="38"/>
      </c>
      <c r="CF10" s="33">
        <f>IF(OR(AV10="",AV10=0),"",IF(AND(LEFT(K10,2)="11",BD10=4,CK10&gt;"200109"),"18",LOOKUP(K10,燃料,'名前関係'!$J$12:$J$41))&amp;BB10&amp;BE10)</f>
      </c>
      <c r="CG10" s="33">
        <f>IF(OR(AU10="",AU10=0),"",IF(AND(LEFT(K10,2)="11",BD10=4,CK10&gt;"200109"),"18",LOOKUP(K10,燃料,'名前関係'!$J$12:$J$41))&amp;BB10&amp;BE10)</f>
      </c>
      <c r="CH10" s="31" t="e">
        <f t="shared" si="39"/>
        <v>#N/A</v>
      </c>
      <c r="CI10" s="31" t="e">
        <f t="shared" si="40"/>
        <v>#N/A</v>
      </c>
      <c r="CJ10" s="33" t="e">
        <f t="shared" si="3"/>
        <v>#N/A</v>
      </c>
      <c r="CK10" s="113">
        <f t="shared" si="41"/>
      </c>
      <c r="CL10" s="113">
        <f t="shared" si="42"/>
      </c>
      <c r="CM10" s="113">
        <f t="shared" si="43"/>
      </c>
      <c r="CN10" s="113">
        <f t="shared" si="44"/>
      </c>
      <c r="CO10" s="113">
        <f t="shared" si="45"/>
      </c>
      <c r="CP10" s="113">
        <f>IF(AND(K10&lt;&gt;"",B10=""),1,IF(COUNTIF($B$5:$B10,B10)&gt;1,1,0))</f>
        <v>0</v>
      </c>
    </row>
    <row r="11" spans="1:94" s="35" customFormat="1" ht="13.5" customHeight="1">
      <c r="A11" s="53"/>
      <c r="B11" s="53"/>
      <c r="C11" s="53"/>
      <c r="D11" s="53"/>
      <c r="E11" s="53"/>
      <c r="F11" s="53"/>
      <c r="G11" s="53"/>
      <c r="H11" s="404"/>
      <c r="I11" s="405"/>
      <c r="J11" s="53"/>
      <c r="K11" s="53"/>
      <c r="L11" s="406"/>
      <c r="M11" s="407"/>
      <c r="N11" s="277"/>
      <c r="O11" s="278"/>
      <c r="P11" s="279"/>
      <c r="Q11" s="279"/>
      <c r="R11" s="402">
        <f t="shared" si="4"/>
      </c>
      <c r="S11" s="402">
        <f t="shared" si="5"/>
      </c>
      <c r="T11" s="403"/>
      <c r="U11" s="150">
        <f t="shared" si="6"/>
      </c>
      <c r="V11" s="150">
        <f>IF(ISERROR(#REF!)=TRUE,"",#REF!)</f>
      </c>
      <c r="W11" s="151"/>
      <c r="X11" s="111">
        <f t="shared" si="7"/>
      </c>
      <c r="Y11" s="111"/>
      <c r="Z11" s="130"/>
      <c r="AA11" s="131"/>
      <c r="AB11" s="132"/>
      <c r="AC11" s="131"/>
      <c r="AD11" s="132"/>
      <c r="AE11" s="131"/>
      <c r="AF11" s="132"/>
      <c r="AG11" s="131"/>
      <c r="AH11" s="132"/>
      <c r="AI11" s="131"/>
      <c r="AJ11" s="132"/>
      <c r="AK11" s="266">
        <f t="shared" si="8"/>
      </c>
      <c r="AL11" s="128" t="e">
        <f t="shared" si="9"/>
        <v>#N/A</v>
      </c>
      <c r="AM11" s="127">
        <f t="shared" si="10"/>
      </c>
      <c r="AN11" s="127">
        <f t="shared" si="11"/>
      </c>
      <c r="AO11" s="113">
        <f t="shared" si="12"/>
      </c>
      <c r="AP11" s="112">
        <f t="shared" si="13"/>
      </c>
      <c r="AQ11" s="112">
        <f t="shared" si="14"/>
      </c>
      <c r="AR11" s="111">
        <f t="shared" si="15"/>
      </c>
      <c r="AS11" s="111">
        <f>IF(K11="","",LOOKUP($G$1,実績報告年度,'名前関係'!$E$44:$E$48))</f>
      </c>
      <c r="AT11" s="111">
        <f t="shared" si="16"/>
      </c>
      <c r="AU11" s="111">
        <f t="shared" si="17"/>
      </c>
      <c r="AV11" s="111">
        <f t="shared" si="18"/>
      </c>
      <c r="AW11" s="31">
        <f ca="1" t="shared" si="19"/>
        <v>0</v>
      </c>
      <c r="AX11" s="31" t="e">
        <f t="shared" si="0"/>
        <v>#N/A</v>
      </c>
      <c r="AY11" s="31">
        <f>ROWS($AY$4:AY11)-1</f>
        <v>7</v>
      </c>
      <c r="AZ11" s="111" t="e">
        <f t="shared" si="20"/>
        <v>#N/A</v>
      </c>
      <c r="BA11" s="31" t="e">
        <f>LOOKUP(G11,種類,'名前関係'!$E$2:$E$9)</f>
        <v>#N/A</v>
      </c>
      <c r="BB11" s="31" t="e">
        <f>LOOKUP(G11,種類,'名前関係'!$F$2:$F$9)</f>
        <v>#N/A</v>
      </c>
      <c r="BC11" s="32">
        <f t="shared" si="21"/>
        <v>1</v>
      </c>
      <c r="BD11" s="31">
        <f t="shared" si="22"/>
      </c>
      <c r="BE11" s="31">
        <f t="shared" si="23"/>
      </c>
      <c r="BF11" s="31" t="e">
        <f t="shared" si="24"/>
        <v>#N/A</v>
      </c>
      <c r="BG11" s="31" t="e">
        <f>LOOKUP(K11,燃料,'名前関係'!$E$12:$E$41)</f>
        <v>#N/A</v>
      </c>
      <c r="BH11" s="31">
        <f t="shared" si="25"/>
      </c>
      <c r="BI11" s="31" t="e">
        <f t="shared" si="26"/>
        <v>#N/A</v>
      </c>
      <c r="BJ11" s="31" t="e">
        <f t="shared" si="1"/>
        <v>#N/A</v>
      </c>
      <c r="BK11" s="31" t="e">
        <f>IF(OR(AND(LEFT(BH11,1)="U",BH11&lt;&gt;"U"),AND(LEFT(BH11,1)="L",BH11&lt;&gt;"L"),AND(LEFT(BH11,1)="T",BH11&lt;&gt;"T"),LEN(BH11)=3),1,LOOKUP(K11,燃料,'名前関係'!$F$12:$F$41))</f>
        <v>#N/A</v>
      </c>
      <c r="BL11" s="31" t="e">
        <f t="shared" si="2"/>
        <v>#N/A</v>
      </c>
      <c r="BM11" s="31" t="e">
        <f>IF(AND(LEFT(BH11,1)="V",BH11&lt;&gt;"V"),1,LOOKUP(K11,燃料,'名前関係'!$I$12:$I$41))</f>
        <v>#N/A</v>
      </c>
      <c r="BN11" s="268" t="e">
        <f t="shared" si="27"/>
        <v>#N/A</v>
      </c>
      <c r="BO11" s="32">
        <f>IF(ISERROR(BN11)=TRUE,"",IF(LEN(BN11)=2,LOOKUP(BN11,'名前関係'!$M$3:$M$10,'名前関係'!$N$3:$N$10),""))</f>
      </c>
      <c r="BP11" s="268" t="e">
        <f t="shared" si="28"/>
        <v>#N/A</v>
      </c>
      <c r="BQ11" s="32">
        <f>IF(ISERROR(BP11)=TRUE,"",IF(LEN(BP11)=2,LOOKUP(BP11,'名前関係'!$Q$3:$Q$6,'名前関係'!$R$3:$R$6),""))</f>
      </c>
      <c r="BR11" s="32">
        <f>IF(ISERROR(BP11)=TRUE,"",IF(LEN(BP11)=2,LOOKUP(BP11,'名前関係'!$Q$3:$Q$6,'名前関係'!$S$3:$S$6),""))</f>
      </c>
      <c r="BS11" s="31">
        <f>IF(Q11="",1,IF(RIGHT(LEFT($G$1,4),2)&gt;=LEFT(Q11,2),(IF(ISERROR(VLOOKUP(BH11,'名前関係'!$A$2:$B$22,2,FALSE)),0.7,VLOOKUP(BH11,'名前関係'!$A$2:$B$22,2,FALSE))),1))</f>
        <v>1</v>
      </c>
      <c r="BT11" s="33">
        <f t="shared" si="29"/>
      </c>
      <c r="BU11" s="34" t="e">
        <f>VLOOKUP(K11,'名前関係'!$D$12:$J$41,7,FALSE)</f>
        <v>#N/A</v>
      </c>
      <c r="BV11" s="33">
        <f t="shared" si="30"/>
      </c>
      <c r="BW11" s="119">
        <f t="shared" si="31"/>
      </c>
      <c r="BX11" s="33">
        <f t="shared" si="32"/>
      </c>
      <c r="BY11" s="33">
        <f t="shared" si="33"/>
      </c>
      <c r="BZ11" s="33" t="e">
        <f>LOOKUP(K11,燃料,'名前関係'!$K$12:$K$41)</f>
        <v>#N/A</v>
      </c>
      <c r="CA11" s="32" t="e">
        <f t="shared" si="34"/>
        <v>#N/A</v>
      </c>
      <c r="CB11" s="31">
        <f t="shared" si="35"/>
      </c>
      <c r="CC11" s="31">
        <f t="shared" si="36"/>
      </c>
      <c r="CD11" s="31">
        <f t="shared" si="37"/>
      </c>
      <c r="CE11" s="31">
        <f t="shared" si="38"/>
      </c>
      <c r="CF11" s="33">
        <f>IF(OR(AV11="",AV11=0),"",IF(AND(LEFT(K11,2)="11",BD11=4,CK11&gt;"200109"),"18",LOOKUP(K11,燃料,'名前関係'!$J$12:$J$41))&amp;BB11&amp;BE11)</f>
      </c>
      <c r="CG11" s="33">
        <f>IF(OR(AU11="",AU11=0),"",IF(AND(LEFT(K11,2)="11",BD11=4,CK11&gt;"200109"),"18",LOOKUP(K11,燃料,'名前関係'!$J$12:$J$41))&amp;BB11&amp;BE11)</f>
      </c>
      <c r="CH11" s="31" t="e">
        <f t="shared" si="39"/>
        <v>#N/A</v>
      </c>
      <c r="CI11" s="31" t="e">
        <f t="shared" si="40"/>
        <v>#N/A</v>
      </c>
      <c r="CJ11" s="33" t="e">
        <f t="shared" si="3"/>
        <v>#N/A</v>
      </c>
      <c r="CK11" s="113">
        <f t="shared" si="41"/>
      </c>
      <c r="CL11" s="113">
        <f t="shared" si="42"/>
      </c>
      <c r="CM11" s="113">
        <f t="shared" si="43"/>
      </c>
      <c r="CN11" s="113">
        <f t="shared" si="44"/>
      </c>
      <c r="CO11" s="113">
        <f t="shared" si="45"/>
      </c>
      <c r="CP11" s="113">
        <f>IF(AND(K11&lt;&gt;"",B11=""),1,IF(COUNTIF($B$5:$B11,B11)&gt;1,1,0))</f>
        <v>0</v>
      </c>
    </row>
    <row r="12" spans="1:94" s="35" customFormat="1" ht="13.5" customHeight="1">
      <c r="A12" s="53"/>
      <c r="B12" s="53"/>
      <c r="C12" s="53"/>
      <c r="D12" s="53"/>
      <c r="E12" s="53"/>
      <c r="F12" s="53"/>
      <c r="G12" s="53"/>
      <c r="H12" s="404"/>
      <c r="I12" s="405"/>
      <c r="J12" s="53"/>
      <c r="K12" s="53"/>
      <c r="L12" s="406"/>
      <c r="M12" s="407"/>
      <c r="N12" s="277"/>
      <c r="O12" s="278"/>
      <c r="P12" s="279"/>
      <c r="Q12" s="279"/>
      <c r="R12" s="402">
        <f t="shared" si="4"/>
      </c>
      <c r="S12" s="402">
        <f t="shared" si="5"/>
      </c>
      <c r="T12" s="403"/>
      <c r="U12" s="150">
        <f t="shared" si="6"/>
      </c>
      <c r="V12" s="150">
        <f>IF(ISERROR(#REF!)=TRUE,"",#REF!)</f>
      </c>
      <c r="W12" s="151"/>
      <c r="X12" s="111">
        <f t="shared" si="7"/>
      </c>
      <c r="Y12" s="111"/>
      <c r="Z12" s="130"/>
      <c r="AA12" s="131"/>
      <c r="AB12" s="132"/>
      <c r="AC12" s="131"/>
      <c r="AD12" s="132"/>
      <c r="AE12" s="131"/>
      <c r="AF12" s="132"/>
      <c r="AG12" s="131"/>
      <c r="AH12" s="132"/>
      <c r="AI12" s="131"/>
      <c r="AJ12" s="132"/>
      <c r="AK12" s="266">
        <f t="shared" si="8"/>
      </c>
      <c r="AL12" s="128" t="e">
        <f t="shared" si="9"/>
        <v>#N/A</v>
      </c>
      <c r="AM12" s="127">
        <f t="shared" si="10"/>
      </c>
      <c r="AN12" s="127">
        <f t="shared" si="11"/>
      </c>
      <c r="AO12" s="113">
        <f t="shared" si="12"/>
      </c>
      <c r="AP12" s="112">
        <f t="shared" si="13"/>
      </c>
      <c r="AQ12" s="112">
        <f t="shared" si="14"/>
      </c>
      <c r="AR12" s="111">
        <f t="shared" si="15"/>
      </c>
      <c r="AS12" s="111">
        <f>IF(K12="","",LOOKUP($G$1,実績報告年度,'名前関係'!$E$44:$E$48))</f>
      </c>
      <c r="AT12" s="111">
        <f t="shared" si="16"/>
      </c>
      <c r="AU12" s="111">
        <f t="shared" si="17"/>
      </c>
      <c r="AV12" s="111">
        <f t="shared" si="18"/>
      </c>
      <c r="AW12" s="31">
        <f ca="1" t="shared" si="19"/>
        <v>0</v>
      </c>
      <c r="AX12" s="31" t="e">
        <f t="shared" si="0"/>
        <v>#N/A</v>
      </c>
      <c r="AY12" s="31">
        <f>ROWS($AY$4:AY12)-1</f>
        <v>8</v>
      </c>
      <c r="AZ12" s="111" t="e">
        <f t="shared" si="20"/>
        <v>#N/A</v>
      </c>
      <c r="BA12" s="31" t="e">
        <f>LOOKUP(G12,種類,'名前関係'!$E$2:$E$9)</f>
        <v>#N/A</v>
      </c>
      <c r="BB12" s="31" t="e">
        <f>LOOKUP(G12,種類,'名前関係'!$F$2:$F$9)</f>
        <v>#N/A</v>
      </c>
      <c r="BC12" s="32">
        <f t="shared" si="21"/>
        <v>1</v>
      </c>
      <c r="BD12" s="31">
        <f t="shared" si="22"/>
      </c>
      <c r="BE12" s="31">
        <f t="shared" si="23"/>
      </c>
      <c r="BF12" s="31" t="e">
        <f t="shared" si="24"/>
        <v>#N/A</v>
      </c>
      <c r="BG12" s="31" t="e">
        <f>LOOKUP(K12,燃料,'名前関係'!$E$12:$E$41)</f>
        <v>#N/A</v>
      </c>
      <c r="BH12" s="31">
        <f t="shared" si="25"/>
      </c>
      <c r="BI12" s="31" t="e">
        <f t="shared" si="26"/>
        <v>#N/A</v>
      </c>
      <c r="BJ12" s="31" t="e">
        <f t="shared" si="1"/>
        <v>#N/A</v>
      </c>
      <c r="BK12" s="31" t="e">
        <f>IF(OR(AND(LEFT(BH12,1)="U",BH12&lt;&gt;"U"),AND(LEFT(BH12,1)="L",BH12&lt;&gt;"L"),AND(LEFT(BH12,1)="T",BH12&lt;&gt;"T"),LEN(BH12)=3),1,LOOKUP(K12,燃料,'名前関係'!$F$12:$F$41))</f>
        <v>#N/A</v>
      </c>
      <c r="BL12" s="31" t="e">
        <f t="shared" si="2"/>
        <v>#N/A</v>
      </c>
      <c r="BM12" s="31" t="e">
        <f>IF(AND(LEFT(BH12,1)="V",BH12&lt;&gt;"V"),1,LOOKUP(K12,燃料,'名前関係'!$I$12:$I$41))</f>
        <v>#N/A</v>
      </c>
      <c r="BN12" s="268" t="e">
        <f t="shared" si="27"/>
        <v>#N/A</v>
      </c>
      <c r="BO12" s="32">
        <f>IF(ISERROR(BN12)=TRUE,"",IF(LEN(BN12)=2,LOOKUP(BN12,'名前関係'!$M$3:$M$10,'名前関係'!$N$3:$N$10),""))</f>
      </c>
      <c r="BP12" s="268" t="e">
        <f t="shared" si="28"/>
        <v>#N/A</v>
      </c>
      <c r="BQ12" s="32">
        <f>IF(ISERROR(BP12)=TRUE,"",IF(LEN(BP12)=2,LOOKUP(BP12,'名前関係'!$Q$3:$Q$6,'名前関係'!$R$3:$R$6),""))</f>
      </c>
      <c r="BR12" s="32">
        <f>IF(ISERROR(BP12)=TRUE,"",IF(LEN(BP12)=2,LOOKUP(BP12,'名前関係'!$Q$3:$Q$6,'名前関係'!$S$3:$S$6),""))</f>
      </c>
      <c r="BS12" s="31">
        <f>IF(Q12="",1,IF(RIGHT(LEFT($G$1,4),2)&gt;=LEFT(Q12,2),(IF(ISERROR(VLOOKUP(BH12,'名前関係'!$A$2:$B$22,2,FALSE)),0.7,VLOOKUP(BH12,'名前関係'!$A$2:$B$22,2,FALSE))),1))</f>
        <v>1</v>
      </c>
      <c r="BT12" s="33">
        <f t="shared" si="29"/>
      </c>
      <c r="BU12" s="34" t="e">
        <f>VLOOKUP(K12,'名前関係'!$D$12:$J$41,7,FALSE)</f>
        <v>#N/A</v>
      </c>
      <c r="BV12" s="33">
        <f t="shared" si="30"/>
      </c>
      <c r="BW12" s="119">
        <f t="shared" si="31"/>
      </c>
      <c r="BX12" s="33">
        <f t="shared" si="32"/>
      </c>
      <c r="BY12" s="33">
        <f t="shared" si="33"/>
      </c>
      <c r="BZ12" s="33" t="e">
        <f>LOOKUP(K12,燃料,'名前関係'!$K$12:$K$41)</f>
        <v>#N/A</v>
      </c>
      <c r="CA12" s="32" t="e">
        <f t="shared" si="34"/>
        <v>#N/A</v>
      </c>
      <c r="CB12" s="31">
        <f t="shared" si="35"/>
      </c>
      <c r="CC12" s="31">
        <f t="shared" si="36"/>
      </c>
      <c r="CD12" s="31">
        <f t="shared" si="37"/>
      </c>
      <c r="CE12" s="31">
        <f t="shared" si="38"/>
      </c>
      <c r="CF12" s="33">
        <f>IF(OR(AV12="",AV12=0),"",IF(AND(LEFT(K12,2)="11",BD12=4,CK12&gt;"200109"),"18",LOOKUP(K12,燃料,'名前関係'!$J$12:$J$41))&amp;BB12&amp;BE12)</f>
      </c>
      <c r="CG12" s="33">
        <f>IF(OR(AU12="",AU12=0),"",IF(AND(LEFT(K12,2)="11",BD12=4,CK12&gt;"200109"),"18",LOOKUP(K12,燃料,'名前関係'!$J$12:$J$41))&amp;BB12&amp;BE12)</f>
      </c>
      <c r="CH12" s="31" t="e">
        <f t="shared" si="39"/>
        <v>#N/A</v>
      </c>
      <c r="CI12" s="31" t="e">
        <f t="shared" si="40"/>
        <v>#N/A</v>
      </c>
      <c r="CJ12" s="33" t="e">
        <f t="shared" si="3"/>
        <v>#N/A</v>
      </c>
      <c r="CK12" s="113">
        <f t="shared" si="41"/>
      </c>
      <c r="CL12" s="113">
        <f t="shared" si="42"/>
      </c>
      <c r="CM12" s="113">
        <f t="shared" si="43"/>
      </c>
      <c r="CN12" s="113">
        <f t="shared" si="44"/>
      </c>
      <c r="CO12" s="113">
        <f t="shared" si="45"/>
      </c>
      <c r="CP12" s="113">
        <f>IF(AND(K12&lt;&gt;"",B12=""),1,IF(COUNTIF($B$5:$B12,B12)&gt;1,1,0))</f>
        <v>0</v>
      </c>
    </row>
    <row r="13" spans="1:94" s="35" customFormat="1" ht="13.5" customHeight="1">
      <c r="A13" s="53"/>
      <c r="B13" s="53"/>
      <c r="C13" s="53"/>
      <c r="D13" s="53"/>
      <c r="E13" s="53"/>
      <c r="F13" s="53"/>
      <c r="G13" s="53"/>
      <c r="H13" s="404"/>
      <c r="I13" s="405"/>
      <c r="J13" s="53"/>
      <c r="K13" s="53"/>
      <c r="L13" s="406"/>
      <c r="M13" s="407"/>
      <c r="N13" s="277"/>
      <c r="O13" s="278"/>
      <c r="P13" s="279"/>
      <c r="Q13" s="279"/>
      <c r="R13" s="402">
        <f t="shared" si="4"/>
      </c>
      <c r="S13" s="402">
        <f t="shared" si="5"/>
      </c>
      <c r="T13" s="403"/>
      <c r="U13" s="150">
        <f t="shared" si="6"/>
      </c>
      <c r="V13" s="150">
        <f>IF(ISERROR(#REF!)=TRUE,"",#REF!)</f>
      </c>
      <c r="W13" s="151"/>
      <c r="X13" s="111">
        <f t="shared" si="7"/>
      </c>
      <c r="Y13" s="111"/>
      <c r="Z13" s="130"/>
      <c r="AA13" s="131"/>
      <c r="AB13" s="132"/>
      <c r="AC13" s="131"/>
      <c r="AD13" s="132"/>
      <c r="AE13" s="131"/>
      <c r="AF13" s="132"/>
      <c r="AG13" s="131"/>
      <c r="AH13" s="132"/>
      <c r="AI13" s="131"/>
      <c r="AJ13" s="132"/>
      <c r="AK13" s="266">
        <f t="shared" si="8"/>
      </c>
      <c r="AL13" s="128" t="e">
        <f t="shared" si="9"/>
        <v>#N/A</v>
      </c>
      <c r="AM13" s="127">
        <f t="shared" si="10"/>
      </c>
      <c r="AN13" s="127">
        <f t="shared" si="11"/>
      </c>
      <c r="AO13" s="113">
        <f t="shared" si="12"/>
      </c>
      <c r="AP13" s="112">
        <f t="shared" si="13"/>
      </c>
      <c r="AQ13" s="112">
        <f t="shared" si="14"/>
      </c>
      <c r="AR13" s="111">
        <f t="shared" si="15"/>
      </c>
      <c r="AS13" s="111">
        <f>IF(K13="","",LOOKUP($G$1,実績報告年度,'名前関係'!$E$44:$E$48))</f>
      </c>
      <c r="AT13" s="111">
        <f t="shared" si="16"/>
      </c>
      <c r="AU13" s="111">
        <f t="shared" si="17"/>
      </c>
      <c r="AV13" s="111">
        <f t="shared" si="18"/>
      </c>
      <c r="AW13" s="31">
        <f ca="1" t="shared" si="19"/>
        <v>0</v>
      </c>
      <c r="AX13" s="31" t="e">
        <f t="shared" si="0"/>
        <v>#N/A</v>
      </c>
      <c r="AY13" s="31">
        <f>ROWS($AY$4:AY13)-1</f>
        <v>9</v>
      </c>
      <c r="AZ13" s="111" t="e">
        <f t="shared" si="20"/>
        <v>#N/A</v>
      </c>
      <c r="BA13" s="31" t="e">
        <f>LOOKUP(G13,種類,'名前関係'!$E$2:$E$9)</f>
        <v>#N/A</v>
      </c>
      <c r="BB13" s="31" t="e">
        <f>LOOKUP(G13,種類,'名前関係'!$F$2:$F$9)</f>
        <v>#N/A</v>
      </c>
      <c r="BC13" s="32">
        <f t="shared" si="21"/>
        <v>1</v>
      </c>
      <c r="BD13" s="31">
        <f t="shared" si="22"/>
      </c>
      <c r="BE13" s="31">
        <f t="shared" si="23"/>
      </c>
      <c r="BF13" s="31" t="e">
        <f t="shared" si="24"/>
        <v>#N/A</v>
      </c>
      <c r="BG13" s="31" t="e">
        <f>LOOKUP(K13,燃料,'名前関係'!$E$12:$E$41)</f>
        <v>#N/A</v>
      </c>
      <c r="BH13" s="31">
        <f t="shared" si="25"/>
      </c>
      <c r="BI13" s="31" t="e">
        <f t="shared" si="26"/>
        <v>#N/A</v>
      </c>
      <c r="BJ13" s="31" t="e">
        <f t="shared" si="1"/>
        <v>#N/A</v>
      </c>
      <c r="BK13" s="31" t="e">
        <f>IF(OR(AND(LEFT(BH13,1)="U",BH13&lt;&gt;"U"),AND(LEFT(BH13,1)="L",BH13&lt;&gt;"L"),AND(LEFT(BH13,1)="T",BH13&lt;&gt;"T"),LEN(BH13)=3),1,LOOKUP(K13,燃料,'名前関係'!$F$12:$F$41))</f>
        <v>#N/A</v>
      </c>
      <c r="BL13" s="31" t="e">
        <f t="shared" si="2"/>
        <v>#N/A</v>
      </c>
      <c r="BM13" s="31" t="e">
        <f>IF(AND(LEFT(BH13,1)="V",BH13&lt;&gt;"V"),1,LOOKUP(K13,燃料,'名前関係'!$I$12:$I$41))</f>
        <v>#N/A</v>
      </c>
      <c r="BN13" s="268" t="e">
        <f t="shared" si="27"/>
        <v>#N/A</v>
      </c>
      <c r="BO13" s="32">
        <f>IF(ISERROR(BN13)=TRUE,"",IF(LEN(BN13)=2,LOOKUP(BN13,'名前関係'!$M$3:$M$10,'名前関係'!$N$3:$N$10),""))</f>
      </c>
      <c r="BP13" s="268" t="e">
        <f t="shared" si="28"/>
        <v>#N/A</v>
      </c>
      <c r="BQ13" s="32">
        <f>IF(ISERROR(BP13)=TRUE,"",IF(LEN(BP13)=2,LOOKUP(BP13,'名前関係'!$Q$3:$Q$6,'名前関係'!$R$3:$R$6),""))</f>
      </c>
      <c r="BR13" s="32">
        <f>IF(ISERROR(BP13)=TRUE,"",IF(LEN(BP13)=2,LOOKUP(BP13,'名前関係'!$Q$3:$Q$6,'名前関係'!$S$3:$S$6),""))</f>
      </c>
      <c r="BS13" s="31">
        <f>IF(Q13="",1,IF(RIGHT(LEFT($G$1,4),2)&gt;=LEFT(Q13,2),(IF(ISERROR(VLOOKUP(BH13,'名前関係'!$A$2:$B$22,2,FALSE)),0.7,VLOOKUP(BH13,'名前関係'!$A$2:$B$22,2,FALSE))),1))</f>
        <v>1</v>
      </c>
      <c r="BT13" s="33">
        <f t="shared" si="29"/>
      </c>
      <c r="BU13" s="34" t="e">
        <f>VLOOKUP(K13,'名前関係'!$D$12:$J$41,7,FALSE)</f>
        <v>#N/A</v>
      </c>
      <c r="BV13" s="33">
        <f t="shared" si="30"/>
      </c>
      <c r="BW13" s="119">
        <f t="shared" si="31"/>
      </c>
      <c r="BX13" s="33">
        <f t="shared" si="32"/>
      </c>
      <c r="BY13" s="33">
        <f t="shared" si="33"/>
      </c>
      <c r="BZ13" s="33" t="e">
        <f>LOOKUP(K13,燃料,'名前関係'!$K$12:$K$41)</f>
        <v>#N/A</v>
      </c>
      <c r="CA13" s="32" t="e">
        <f t="shared" si="34"/>
        <v>#N/A</v>
      </c>
      <c r="CB13" s="31">
        <f t="shared" si="35"/>
      </c>
      <c r="CC13" s="31">
        <f t="shared" si="36"/>
      </c>
      <c r="CD13" s="31">
        <f t="shared" si="37"/>
      </c>
      <c r="CE13" s="31">
        <f t="shared" si="38"/>
      </c>
      <c r="CF13" s="33">
        <f>IF(OR(AV13="",AV13=0),"",IF(AND(LEFT(K13,2)="11",BD13=4,CK13&gt;"200109"),"18",LOOKUP(K13,燃料,'名前関係'!$J$12:$J$41))&amp;BB13&amp;BE13)</f>
      </c>
      <c r="CG13" s="33">
        <f>IF(OR(AU13="",AU13=0),"",IF(AND(LEFT(K13,2)="11",BD13=4,CK13&gt;"200109"),"18",LOOKUP(K13,燃料,'名前関係'!$J$12:$J$41))&amp;BB13&amp;BE13)</f>
      </c>
      <c r="CH13" s="31" t="e">
        <f t="shared" si="39"/>
        <v>#N/A</v>
      </c>
      <c r="CI13" s="31" t="e">
        <f t="shared" si="40"/>
        <v>#N/A</v>
      </c>
      <c r="CJ13" s="33" t="e">
        <f t="shared" si="3"/>
        <v>#N/A</v>
      </c>
      <c r="CK13" s="113">
        <f t="shared" si="41"/>
      </c>
      <c r="CL13" s="113">
        <f t="shared" si="42"/>
      </c>
      <c r="CM13" s="113">
        <f t="shared" si="43"/>
      </c>
      <c r="CN13" s="113">
        <f t="shared" si="44"/>
      </c>
      <c r="CO13" s="113">
        <f t="shared" si="45"/>
      </c>
      <c r="CP13" s="113">
        <f>IF(AND(K13&lt;&gt;"",B13=""),1,IF(COUNTIF($B$5:$B13,B13)&gt;1,1,0))</f>
        <v>0</v>
      </c>
    </row>
    <row r="14" spans="1:94" s="35" customFormat="1" ht="13.5" customHeight="1">
      <c r="A14" s="53"/>
      <c r="B14" s="53"/>
      <c r="C14" s="53"/>
      <c r="D14" s="53"/>
      <c r="E14" s="53"/>
      <c r="F14" s="53"/>
      <c r="G14" s="53"/>
      <c r="H14" s="404"/>
      <c r="I14" s="405"/>
      <c r="J14" s="53"/>
      <c r="K14" s="53"/>
      <c r="L14" s="406"/>
      <c r="M14" s="407"/>
      <c r="N14" s="277"/>
      <c r="O14" s="278"/>
      <c r="P14" s="279"/>
      <c r="Q14" s="279"/>
      <c r="R14" s="402">
        <f t="shared" si="4"/>
      </c>
      <c r="S14" s="402">
        <f t="shared" si="5"/>
      </c>
      <c r="T14" s="403"/>
      <c r="U14" s="150">
        <f t="shared" si="6"/>
      </c>
      <c r="V14" s="150">
        <f>IF(ISERROR(#REF!)=TRUE,"",#REF!)</f>
      </c>
      <c r="W14" s="151"/>
      <c r="X14" s="111">
        <f t="shared" si="7"/>
      </c>
      <c r="Y14" s="111"/>
      <c r="Z14" s="130"/>
      <c r="AA14" s="131"/>
      <c r="AB14" s="132"/>
      <c r="AC14" s="131"/>
      <c r="AD14" s="132"/>
      <c r="AE14" s="131"/>
      <c r="AF14" s="132"/>
      <c r="AG14" s="131"/>
      <c r="AH14" s="132"/>
      <c r="AI14" s="131"/>
      <c r="AJ14" s="132"/>
      <c r="AK14" s="266">
        <f t="shared" si="8"/>
      </c>
      <c r="AL14" s="128" t="e">
        <f t="shared" si="9"/>
        <v>#N/A</v>
      </c>
      <c r="AM14" s="127">
        <f t="shared" si="10"/>
      </c>
      <c r="AN14" s="127">
        <f t="shared" si="11"/>
      </c>
      <c r="AO14" s="113">
        <f t="shared" si="12"/>
      </c>
      <c r="AP14" s="112">
        <f t="shared" si="13"/>
      </c>
      <c r="AQ14" s="112">
        <f t="shared" si="14"/>
      </c>
      <c r="AR14" s="111">
        <f t="shared" si="15"/>
      </c>
      <c r="AS14" s="111">
        <f>IF(K14="","",LOOKUP($G$1,実績報告年度,'名前関係'!$E$44:$E$48))</f>
      </c>
      <c r="AT14" s="111">
        <f t="shared" si="16"/>
      </c>
      <c r="AU14" s="111">
        <f t="shared" si="17"/>
      </c>
      <c r="AV14" s="111">
        <f t="shared" si="18"/>
      </c>
      <c r="AW14" s="31">
        <f ca="1" t="shared" si="19"/>
        <v>0</v>
      </c>
      <c r="AX14" s="31" t="e">
        <f t="shared" si="0"/>
        <v>#N/A</v>
      </c>
      <c r="AY14" s="31">
        <f>ROWS($AY$4:AY14)-1</f>
        <v>10</v>
      </c>
      <c r="AZ14" s="111" t="e">
        <f t="shared" si="20"/>
        <v>#N/A</v>
      </c>
      <c r="BA14" s="31" t="e">
        <f>LOOKUP(G14,種類,'名前関係'!$E$2:$E$9)</f>
        <v>#N/A</v>
      </c>
      <c r="BB14" s="31" t="e">
        <f>LOOKUP(G14,種類,'名前関係'!$F$2:$F$9)</f>
        <v>#N/A</v>
      </c>
      <c r="BC14" s="32">
        <f t="shared" si="21"/>
        <v>1</v>
      </c>
      <c r="BD14" s="31">
        <f t="shared" si="22"/>
      </c>
      <c r="BE14" s="31">
        <f t="shared" si="23"/>
      </c>
      <c r="BF14" s="31" t="e">
        <f t="shared" si="24"/>
        <v>#N/A</v>
      </c>
      <c r="BG14" s="31" t="e">
        <f>LOOKUP(K14,燃料,'名前関係'!$E$12:$E$41)</f>
        <v>#N/A</v>
      </c>
      <c r="BH14" s="31">
        <f t="shared" si="25"/>
      </c>
      <c r="BI14" s="31" t="e">
        <f t="shared" si="26"/>
        <v>#N/A</v>
      </c>
      <c r="BJ14" s="31" t="e">
        <f t="shared" si="1"/>
        <v>#N/A</v>
      </c>
      <c r="BK14" s="31" t="e">
        <f>IF(OR(AND(LEFT(BH14,1)="U",BH14&lt;&gt;"U"),AND(LEFT(BH14,1)="L",BH14&lt;&gt;"L"),AND(LEFT(BH14,1)="T",BH14&lt;&gt;"T"),LEN(BH14)=3),1,LOOKUP(K14,燃料,'名前関係'!$F$12:$F$41))</f>
        <v>#N/A</v>
      </c>
      <c r="BL14" s="31" t="e">
        <f t="shared" si="2"/>
        <v>#N/A</v>
      </c>
      <c r="BM14" s="31" t="e">
        <f>IF(AND(LEFT(BH14,1)="V",BH14&lt;&gt;"V"),1,LOOKUP(K14,燃料,'名前関係'!$I$12:$I$41))</f>
        <v>#N/A</v>
      </c>
      <c r="BN14" s="268" t="e">
        <f t="shared" si="27"/>
        <v>#N/A</v>
      </c>
      <c r="BO14" s="32">
        <f>IF(ISERROR(BN14)=TRUE,"",IF(LEN(BN14)=2,LOOKUP(BN14,'名前関係'!$M$3:$M$10,'名前関係'!$N$3:$N$10),""))</f>
      </c>
      <c r="BP14" s="268" t="e">
        <f t="shared" si="28"/>
        <v>#N/A</v>
      </c>
      <c r="BQ14" s="32">
        <f>IF(ISERROR(BP14)=TRUE,"",IF(LEN(BP14)=2,LOOKUP(BP14,'名前関係'!$Q$3:$Q$6,'名前関係'!$R$3:$R$6),""))</f>
      </c>
      <c r="BR14" s="32">
        <f>IF(ISERROR(BP14)=TRUE,"",IF(LEN(BP14)=2,LOOKUP(BP14,'名前関係'!$Q$3:$Q$6,'名前関係'!$S$3:$S$6),""))</f>
      </c>
      <c r="BS14" s="31">
        <f>IF(Q14="",1,IF(RIGHT(LEFT($G$1,4),2)&gt;=LEFT(Q14,2),(IF(ISERROR(VLOOKUP(BH14,'名前関係'!$A$2:$B$22,2,FALSE)),0.7,VLOOKUP(BH14,'名前関係'!$A$2:$B$22,2,FALSE))),1))</f>
        <v>1</v>
      </c>
      <c r="BT14" s="33">
        <f t="shared" si="29"/>
      </c>
      <c r="BU14" s="34" t="e">
        <f>VLOOKUP(K14,'名前関係'!$D$12:$J$41,7,FALSE)</f>
        <v>#N/A</v>
      </c>
      <c r="BV14" s="33">
        <f t="shared" si="30"/>
      </c>
      <c r="BW14" s="119">
        <f t="shared" si="31"/>
      </c>
      <c r="BX14" s="33">
        <f t="shared" si="32"/>
      </c>
      <c r="BY14" s="33">
        <f t="shared" si="33"/>
      </c>
      <c r="BZ14" s="33" t="e">
        <f>LOOKUP(K14,燃料,'名前関係'!$K$12:$K$41)</f>
        <v>#N/A</v>
      </c>
      <c r="CA14" s="32" t="e">
        <f t="shared" si="34"/>
        <v>#N/A</v>
      </c>
      <c r="CB14" s="31">
        <f t="shared" si="35"/>
      </c>
      <c r="CC14" s="31">
        <f t="shared" si="36"/>
      </c>
      <c r="CD14" s="31">
        <f t="shared" si="37"/>
      </c>
      <c r="CE14" s="31">
        <f t="shared" si="38"/>
      </c>
      <c r="CF14" s="33">
        <f>IF(OR(AV14="",AV14=0),"",IF(AND(LEFT(K14,2)="11",BD14=4,CK14&gt;"200109"),"18",LOOKUP(K14,燃料,'名前関係'!$J$12:$J$41))&amp;BB14&amp;BE14)</f>
      </c>
      <c r="CG14" s="33">
        <f>IF(OR(AU14="",AU14=0),"",IF(AND(LEFT(K14,2)="11",BD14=4,CK14&gt;"200109"),"18",LOOKUP(K14,燃料,'名前関係'!$J$12:$J$41))&amp;BB14&amp;BE14)</f>
      </c>
      <c r="CH14" s="31" t="e">
        <f t="shared" si="39"/>
        <v>#N/A</v>
      </c>
      <c r="CI14" s="31" t="e">
        <f t="shared" si="40"/>
        <v>#N/A</v>
      </c>
      <c r="CJ14" s="33" t="e">
        <f t="shared" si="3"/>
        <v>#N/A</v>
      </c>
      <c r="CK14" s="113">
        <f t="shared" si="41"/>
      </c>
      <c r="CL14" s="113">
        <f t="shared" si="42"/>
      </c>
      <c r="CM14" s="113">
        <f t="shared" si="43"/>
      </c>
      <c r="CN14" s="113">
        <f t="shared" si="44"/>
      </c>
      <c r="CO14" s="113">
        <f t="shared" si="45"/>
      </c>
      <c r="CP14" s="113">
        <f>IF(AND(K14&lt;&gt;"",B14=""),1,IF(COUNTIF($B$5:$B14,B14)&gt;1,1,0))</f>
        <v>0</v>
      </c>
    </row>
    <row r="15" spans="1:94" s="35" customFormat="1" ht="13.5" customHeight="1">
      <c r="A15" s="53"/>
      <c r="B15" s="53"/>
      <c r="C15" s="53"/>
      <c r="D15" s="53"/>
      <c r="E15" s="53"/>
      <c r="F15" s="53"/>
      <c r="G15" s="53"/>
      <c r="H15" s="404"/>
      <c r="I15" s="405"/>
      <c r="J15" s="53"/>
      <c r="K15" s="53"/>
      <c r="L15" s="406"/>
      <c r="M15" s="407"/>
      <c r="N15" s="277"/>
      <c r="O15" s="278"/>
      <c r="P15" s="279"/>
      <c r="Q15" s="279"/>
      <c r="R15" s="402">
        <f t="shared" si="4"/>
      </c>
      <c r="S15" s="402">
        <f t="shared" si="5"/>
      </c>
      <c r="T15" s="403"/>
      <c r="U15" s="150">
        <f t="shared" si="6"/>
      </c>
      <c r="V15" s="150">
        <f>IF(ISERROR(#REF!)=TRUE,"",#REF!)</f>
      </c>
      <c r="W15" s="151"/>
      <c r="X15" s="111">
        <f t="shared" si="7"/>
      </c>
      <c r="Y15" s="111"/>
      <c r="Z15" s="130"/>
      <c r="AA15" s="131"/>
      <c r="AB15" s="132"/>
      <c r="AC15" s="131"/>
      <c r="AD15" s="132"/>
      <c r="AE15" s="131"/>
      <c r="AF15" s="132"/>
      <c r="AG15" s="131"/>
      <c r="AH15" s="132"/>
      <c r="AI15" s="131"/>
      <c r="AJ15" s="132"/>
      <c r="AK15" s="266">
        <f t="shared" si="8"/>
      </c>
      <c r="AL15" s="128" t="e">
        <f t="shared" si="9"/>
        <v>#N/A</v>
      </c>
      <c r="AM15" s="127">
        <f t="shared" si="10"/>
      </c>
      <c r="AN15" s="127">
        <f t="shared" si="11"/>
      </c>
      <c r="AO15" s="113">
        <f t="shared" si="12"/>
      </c>
      <c r="AP15" s="112">
        <f t="shared" si="13"/>
      </c>
      <c r="AQ15" s="112">
        <f t="shared" si="14"/>
      </c>
      <c r="AR15" s="111">
        <f t="shared" si="15"/>
      </c>
      <c r="AS15" s="111">
        <f>IF(K15="","",LOOKUP($G$1,実績報告年度,'名前関係'!$E$44:$E$48))</f>
      </c>
      <c r="AT15" s="111">
        <f t="shared" si="16"/>
      </c>
      <c r="AU15" s="111">
        <f t="shared" si="17"/>
      </c>
      <c r="AV15" s="111">
        <f t="shared" si="18"/>
      </c>
      <c r="AW15" s="31">
        <f ca="1" t="shared" si="19"/>
        <v>0</v>
      </c>
      <c r="AX15" s="31" t="e">
        <f t="shared" si="0"/>
        <v>#N/A</v>
      </c>
      <c r="AY15" s="31">
        <f>ROWS($AY$4:AY15)-1</f>
        <v>11</v>
      </c>
      <c r="AZ15" s="111" t="e">
        <f t="shared" si="20"/>
        <v>#N/A</v>
      </c>
      <c r="BA15" s="31" t="e">
        <f>LOOKUP(G15,種類,'名前関係'!$E$2:$E$9)</f>
        <v>#N/A</v>
      </c>
      <c r="BB15" s="31" t="e">
        <f>LOOKUP(G15,種類,'名前関係'!$F$2:$F$9)</f>
        <v>#N/A</v>
      </c>
      <c r="BC15" s="32">
        <f t="shared" si="21"/>
        <v>1</v>
      </c>
      <c r="BD15" s="31">
        <f t="shared" si="22"/>
      </c>
      <c r="BE15" s="31">
        <f t="shared" si="23"/>
      </c>
      <c r="BF15" s="31" t="e">
        <f t="shared" si="24"/>
        <v>#N/A</v>
      </c>
      <c r="BG15" s="31" t="e">
        <f>LOOKUP(K15,燃料,'名前関係'!$E$12:$E$41)</f>
        <v>#N/A</v>
      </c>
      <c r="BH15" s="31">
        <f t="shared" si="25"/>
      </c>
      <c r="BI15" s="31" t="e">
        <f t="shared" si="26"/>
        <v>#N/A</v>
      </c>
      <c r="BJ15" s="31" t="e">
        <f t="shared" si="1"/>
        <v>#N/A</v>
      </c>
      <c r="BK15" s="31" t="e">
        <f>IF(OR(AND(LEFT(BH15,1)="U",BH15&lt;&gt;"U"),AND(LEFT(BH15,1)="L",BH15&lt;&gt;"L"),AND(LEFT(BH15,1)="T",BH15&lt;&gt;"T"),LEN(BH15)=3),1,LOOKUP(K15,燃料,'名前関係'!$F$12:$F$41))</f>
        <v>#N/A</v>
      </c>
      <c r="BL15" s="31" t="e">
        <f t="shared" si="2"/>
        <v>#N/A</v>
      </c>
      <c r="BM15" s="31" t="e">
        <f>IF(AND(LEFT(BH15,1)="V",BH15&lt;&gt;"V"),1,LOOKUP(K15,燃料,'名前関係'!$I$12:$I$41))</f>
        <v>#N/A</v>
      </c>
      <c r="BN15" s="268" t="e">
        <f t="shared" si="27"/>
        <v>#N/A</v>
      </c>
      <c r="BO15" s="32">
        <f>IF(ISERROR(BN15)=TRUE,"",IF(LEN(BN15)=2,LOOKUP(BN15,'名前関係'!$M$3:$M$10,'名前関係'!$N$3:$N$10),""))</f>
      </c>
      <c r="BP15" s="268" t="e">
        <f t="shared" si="28"/>
        <v>#N/A</v>
      </c>
      <c r="BQ15" s="32">
        <f>IF(ISERROR(BP15)=TRUE,"",IF(LEN(BP15)=2,LOOKUP(BP15,'名前関係'!$Q$3:$Q$6,'名前関係'!$R$3:$R$6),""))</f>
      </c>
      <c r="BR15" s="32">
        <f>IF(ISERROR(BP15)=TRUE,"",IF(LEN(BP15)=2,LOOKUP(BP15,'名前関係'!$Q$3:$Q$6,'名前関係'!$S$3:$S$6),""))</f>
      </c>
      <c r="BS15" s="31">
        <f>IF(Q15="",1,IF(RIGHT(LEFT($G$1,4),2)&gt;=LEFT(Q15,2),(IF(ISERROR(VLOOKUP(BH15,'名前関係'!$A$2:$B$22,2,FALSE)),0.7,VLOOKUP(BH15,'名前関係'!$A$2:$B$22,2,FALSE))),1))</f>
        <v>1</v>
      </c>
      <c r="BT15" s="33">
        <f t="shared" si="29"/>
      </c>
      <c r="BU15" s="34" t="e">
        <f>VLOOKUP(K15,'名前関係'!$D$12:$J$41,7,FALSE)</f>
        <v>#N/A</v>
      </c>
      <c r="BV15" s="33">
        <f t="shared" si="30"/>
      </c>
      <c r="BW15" s="119">
        <f t="shared" si="31"/>
      </c>
      <c r="BX15" s="33">
        <f t="shared" si="32"/>
      </c>
      <c r="BY15" s="33">
        <f t="shared" si="33"/>
      </c>
      <c r="BZ15" s="33" t="e">
        <f>LOOKUP(K15,燃料,'名前関係'!$K$12:$K$41)</f>
        <v>#N/A</v>
      </c>
      <c r="CA15" s="32" t="e">
        <f t="shared" si="34"/>
        <v>#N/A</v>
      </c>
      <c r="CB15" s="31">
        <f t="shared" si="35"/>
      </c>
      <c r="CC15" s="31">
        <f t="shared" si="36"/>
      </c>
      <c r="CD15" s="31">
        <f t="shared" si="37"/>
      </c>
      <c r="CE15" s="31">
        <f t="shared" si="38"/>
      </c>
      <c r="CF15" s="33">
        <f>IF(OR(AV15="",AV15=0),"",IF(AND(LEFT(K15,2)="11",BD15=4,CK15&gt;"200109"),"18",LOOKUP(K15,燃料,'名前関係'!$J$12:$J$41))&amp;BB15&amp;BE15)</f>
      </c>
      <c r="CG15" s="33">
        <f>IF(OR(AU15="",AU15=0),"",IF(AND(LEFT(K15,2)="11",BD15=4,CK15&gt;"200109"),"18",LOOKUP(K15,燃料,'名前関係'!$J$12:$J$41))&amp;BB15&amp;BE15)</f>
      </c>
      <c r="CH15" s="31" t="e">
        <f t="shared" si="39"/>
        <v>#N/A</v>
      </c>
      <c r="CI15" s="31" t="e">
        <f t="shared" si="40"/>
        <v>#N/A</v>
      </c>
      <c r="CJ15" s="33" t="e">
        <f t="shared" si="3"/>
        <v>#N/A</v>
      </c>
      <c r="CK15" s="113">
        <f t="shared" si="41"/>
      </c>
      <c r="CL15" s="113">
        <f t="shared" si="42"/>
      </c>
      <c r="CM15" s="113">
        <f t="shared" si="43"/>
      </c>
      <c r="CN15" s="113">
        <f t="shared" si="44"/>
      </c>
      <c r="CO15" s="113">
        <f t="shared" si="45"/>
      </c>
      <c r="CP15" s="113">
        <f>IF(AND(K15&lt;&gt;"",B15=""),1,IF(COUNTIF($B$5:$B15,B15)&gt;1,1,0))</f>
        <v>0</v>
      </c>
    </row>
    <row r="16" spans="1:94" s="35" customFormat="1" ht="13.5" customHeight="1">
      <c r="A16" s="53"/>
      <c r="B16" s="53"/>
      <c r="C16" s="53"/>
      <c r="D16" s="53"/>
      <c r="E16" s="53"/>
      <c r="F16" s="53"/>
      <c r="G16" s="53"/>
      <c r="H16" s="404"/>
      <c r="I16" s="405"/>
      <c r="J16" s="53"/>
      <c r="K16" s="53"/>
      <c r="L16" s="406"/>
      <c r="M16" s="407"/>
      <c r="N16" s="277"/>
      <c r="O16" s="278"/>
      <c r="P16" s="279"/>
      <c r="Q16" s="279"/>
      <c r="R16" s="402">
        <f t="shared" si="4"/>
      </c>
      <c r="S16" s="402">
        <f t="shared" si="5"/>
      </c>
      <c r="T16" s="403"/>
      <c r="U16" s="150">
        <f t="shared" si="6"/>
      </c>
      <c r="V16" s="150">
        <f>IF(ISERROR(#REF!)=TRUE,"",#REF!)</f>
      </c>
      <c r="W16" s="151"/>
      <c r="X16" s="111">
        <f t="shared" si="7"/>
      </c>
      <c r="Y16" s="111"/>
      <c r="Z16" s="130"/>
      <c r="AA16" s="131"/>
      <c r="AB16" s="132"/>
      <c r="AC16" s="131"/>
      <c r="AD16" s="132"/>
      <c r="AE16" s="131"/>
      <c r="AF16" s="132"/>
      <c r="AG16" s="131"/>
      <c r="AH16" s="132"/>
      <c r="AI16" s="131"/>
      <c r="AJ16" s="132"/>
      <c r="AK16" s="266">
        <f t="shared" si="8"/>
      </c>
      <c r="AL16" s="128" t="e">
        <f t="shared" si="9"/>
        <v>#N/A</v>
      </c>
      <c r="AM16" s="127">
        <f t="shared" si="10"/>
      </c>
      <c r="AN16" s="127">
        <f t="shared" si="11"/>
      </c>
      <c r="AO16" s="113">
        <f t="shared" si="12"/>
      </c>
      <c r="AP16" s="112">
        <f t="shared" si="13"/>
      </c>
      <c r="AQ16" s="112">
        <f t="shared" si="14"/>
      </c>
      <c r="AR16" s="111">
        <f t="shared" si="15"/>
      </c>
      <c r="AS16" s="111">
        <f>IF(K16="","",LOOKUP($G$1,実績報告年度,'名前関係'!$E$44:$E$48))</f>
      </c>
      <c r="AT16" s="111">
        <f t="shared" si="16"/>
      </c>
      <c r="AU16" s="111">
        <f t="shared" si="17"/>
      </c>
      <c r="AV16" s="111">
        <f t="shared" si="18"/>
      </c>
      <c r="AW16" s="31">
        <f ca="1" t="shared" si="19"/>
        <v>0</v>
      </c>
      <c r="AX16" s="31" t="e">
        <f t="shared" si="0"/>
        <v>#N/A</v>
      </c>
      <c r="AY16" s="31">
        <f>ROWS($AY$4:AY16)-1</f>
        <v>12</v>
      </c>
      <c r="AZ16" s="111" t="e">
        <f t="shared" si="20"/>
        <v>#N/A</v>
      </c>
      <c r="BA16" s="31" t="e">
        <f>LOOKUP(G16,種類,'名前関係'!$E$2:$E$9)</f>
        <v>#N/A</v>
      </c>
      <c r="BB16" s="31" t="e">
        <f>LOOKUP(G16,種類,'名前関係'!$F$2:$F$9)</f>
        <v>#N/A</v>
      </c>
      <c r="BC16" s="32">
        <f t="shared" si="21"/>
        <v>1</v>
      </c>
      <c r="BD16" s="31">
        <f t="shared" si="22"/>
      </c>
      <c r="BE16" s="31">
        <f t="shared" si="23"/>
      </c>
      <c r="BF16" s="31" t="e">
        <f t="shared" si="24"/>
        <v>#N/A</v>
      </c>
      <c r="BG16" s="31" t="e">
        <f>LOOKUP(K16,燃料,'名前関係'!$E$12:$E$41)</f>
        <v>#N/A</v>
      </c>
      <c r="BH16" s="31">
        <f t="shared" si="25"/>
      </c>
      <c r="BI16" s="31" t="e">
        <f t="shared" si="26"/>
        <v>#N/A</v>
      </c>
      <c r="BJ16" s="31" t="e">
        <f t="shared" si="1"/>
        <v>#N/A</v>
      </c>
      <c r="BK16" s="31" t="e">
        <f>IF(OR(AND(LEFT(BH16,1)="U",BH16&lt;&gt;"U"),AND(LEFT(BH16,1)="L",BH16&lt;&gt;"L"),AND(LEFT(BH16,1)="T",BH16&lt;&gt;"T"),LEN(BH16)=3),1,LOOKUP(K16,燃料,'名前関係'!$F$12:$F$41))</f>
        <v>#N/A</v>
      </c>
      <c r="BL16" s="31" t="e">
        <f t="shared" si="2"/>
        <v>#N/A</v>
      </c>
      <c r="BM16" s="31" t="e">
        <f>IF(AND(LEFT(BH16,1)="V",BH16&lt;&gt;"V"),1,LOOKUP(K16,燃料,'名前関係'!$I$12:$I$41))</f>
        <v>#N/A</v>
      </c>
      <c r="BN16" s="268" t="e">
        <f t="shared" si="27"/>
        <v>#N/A</v>
      </c>
      <c r="BO16" s="32">
        <f>IF(ISERROR(BN16)=TRUE,"",IF(LEN(BN16)=2,LOOKUP(BN16,'名前関係'!$M$3:$M$10,'名前関係'!$N$3:$N$10),""))</f>
      </c>
      <c r="BP16" s="268" t="e">
        <f t="shared" si="28"/>
        <v>#N/A</v>
      </c>
      <c r="BQ16" s="32">
        <f>IF(ISERROR(BP16)=TRUE,"",IF(LEN(BP16)=2,LOOKUP(BP16,'名前関係'!$Q$3:$Q$6,'名前関係'!$R$3:$R$6),""))</f>
      </c>
      <c r="BR16" s="32">
        <f>IF(ISERROR(BP16)=TRUE,"",IF(LEN(BP16)=2,LOOKUP(BP16,'名前関係'!$Q$3:$Q$6,'名前関係'!$S$3:$S$6),""))</f>
      </c>
      <c r="BS16" s="31">
        <f>IF(Q16="",1,IF(RIGHT(LEFT($G$1,4),2)&gt;=LEFT(Q16,2),(IF(ISERROR(VLOOKUP(BH16,'名前関係'!$A$2:$B$22,2,FALSE)),0.7,VLOOKUP(BH16,'名前関係'!$A$2:$B$22,2,FALSE))),1))</f>
        <v>1</v>
      </c>
      <c r="BT16" s="33">
        <f t="shared" si="29"/>
      </c>
      <c r="BU16" s="34" t="e">
        <f>VLOOKUP(K16,'名前関係'!$D$12:$J$41,7,FALSE)</f>
        <v>#N/A</v>
      </c>
      <c r="BV16" s="33">
        <f t="shared" si="30"/>
      </c>
      <c r="BW16" s="119">
        <f t="shared" si="31"/>
      </c>
      <c r="BX16" s="33">
        <f t="shared" si="32"/>
      </c>
      <c r="BY16" s="33">
        <f t="shared" si="33"/>
      </c>
      <c r="BZ16" s="33" t="e">
        <f>LOOKUP(K16,燃料,'名前関係'!$K$12:$K$41)</f>
        <v>#N/A</v>
      </c>
      <c r="CA16" s="32" t="e">
        <f t="shared" si="34"/>
        <v>#N/A</v>
      </c>
      <c r="CB16" s="31">
        <f t="shared" si="35"/>
      </c>
      <c r="CC16" s="31">
        <f t="shared" si="36"/>
      </c>
      <c r="CD16" s="31">
        <f t="shared" si="37"/>
      </c>
      <c r="CE16" s="31">
        <f t="shared" si="38"/>
      </c>
      <c r="CF16" s="33">
        <f>IF(OR(AV16="",AV16=0),"",IF(AND(LEFT(K16,2)="11",BD16=4,CK16&gt;"200109"),"18",LOOKUP(K16,燃料,'名前関係'!$J$12:$J$41))&amp;BB16&amp;BE16)</f>
      </c>
      <c r="CG16" s="33">
        <f>IF(OR(AU16="",AU16=0),"",IF(AND(LEFT(K16,2)="11",BD16=4,CK16&gt;"200109"),"18",LOOKUP(K16,燃料,'名前関係'!$J$12:$J$41))&amp;BB16&amp;BE16)</f>
      </c>
      <c r="CH16" s="31" t="e">
        <f t="shared" si="39"/>
        <v>#N/A</v>
      </c>
      <c r="CI16" s="31" t="e">
        <f t="shared" si="40"/>
        <v>#N/A</v>
      </c>
      <c r="CJ16" s="33" t="e">
        <f t="shared" si="3"/>
        <v>#N/A</v>
      </c>
      <c r="CK16" s="113">
        <f t="shared" si="41"/>
      </c>
      <c r="CL16" s="113">
        <f t="shared" si="42"/>
      </c>
      <c r="CM16" s="113">
        <f t="shared" si="43"/>
      </c>
      <c r="CN16" s="113">
        <f t="shared" si="44"/>
      </c>
      <c r="CO16" s="113">
        <f t="shared" si="45"/>
      </c>
      <c r="CP16" s="113">
        <f>IF(AND(K16&lt;&gt;"",B16=""),1,IF(COUNTIF($B$5:$B16,B16)&gt;1,1,0))</f>
        <v>0</v>
      </c>
    </row>
    <row r="17" spans="1:94" s="35" customFormat="1" ht="13.5" customHeight="1">
      <c r="A17" s="53"/>
      <c r="B17" s="53"/>
      <c r="C17" s="53"/>
      <c r="D17" s="53"/>
      <c r="E17" s="53"/>
      <c r="F17" s="53"/>
      <c r="G17" s="53"/>
      <c r="H17" s="404"/>
      <c r="I17" s="405"/>
      <c r="J17" s="53"/>
      <c r="K17" s="53"/>
      <c r="L17" s="406"/>
      <c r="M17" s="407"/>
      <c r="N17" s="277"/>
      <c r="O17" s="278"/>
      <c r="P17" s="279"/>
      <c r="Q17" s="279"/>
      <c r="R17" s="402">
        <f t="shared" si="4"/>
      </c>
      <c r="S17" s="402">
        <f t="shared" si="5"/>
      </c>
      <c r="T17" s="403"/>
      <c r="U17" s="150">
        <f t="shared" si="6"/>
      </c>
      <c r="V17" s="150">
        <f>IF(ISERROR(#REF!)=TRUE,"",#REF!)</f>
      </c>
      <c r="W17" s="151"/>
      <c r="X17" s="111">
        <f t="shared" si="7"/>
      </c>
      <c r="Y17" s="111"/>
      <c r="Z17" s="130"/>
      <c r="AA17" s="131"/>
      <c r="AB17" s="132"/>
      <c r="AC17" s="131"/>
      <c r="AD17" s="132"/>
      <c r="AE17" s="131"/>
      <c r="AF17" s="132"/>
      <c r="AG17" s="131"/>
      <c r="AH17" s="132"/>
      <c r="AI17" s="131"/>
      <c r="AJ17" s="132"/>
      <c r="AK17" s="266">
        <f t="shared" si="8"/>
      </c>
      <c r="AL17" s="128" t="e">
        <f t="shared" si="9"/>
        <v>#N/A</v>
      </c>
      <c r="AM17" s="127">
        <f t="shared" si="10"/>
      </c>
      <c r="AN17" s="127">
        <f t="shared" si="11"/>
      </c>
      <c r="AO17" s="113">
        <f t="shared" si="12"/>
      </c>
      <c r="AP17" s="112">
        <f t="shared" si="13"/>
      </c>
      <c r="AQ17" s="112">
        <f t="shared" si="14"/>
      </c>
      <c r="AR17" s="111">
        <f t="shared" si="15"/>
      </c>
      <c r="AS17" s="111">
        <f>IF(K17="","",LOOKUP($G$1,実績報告年度,'名前関係'!$E$44:$E$48))</f>
      </c>
      <c r="AT17" s="111">
        <f t="shared" si="16"/>
      </c>
      <c r="AU17" s="111">
        <f t="shared" si="17"/>
      </c>
      <c r="AV17" s="111">
        <f t="shared" si="18"/>
      </c>
      <c r="AW17" s="31">
        <f ca="1" t="shared" si="19"/>
        <v>0</v>
      </c>
      <c r="AX17" s="31" t="e">
        <f t="shared" si="0"/>
        <v>#N/A</v>
      </c>
      <c r="AY17" s="31">
        <f>ROWS($AY$4:AY17)-1</f>
        <v>13</v>
      </c>
      <c r="AZ17" s="111" t="e">
        <f t="shared" si="20"/>
        <v>#N/A</v>
      </c>
      <c r="BA17" s="31" t="e">
        <f>LOOKUP(G17,種類,'名前関係'!$E$2:$E$9)</f>
        <v>#N/A</v>
      </c>
      <c r="BB17" s="31" t="e">
        <f>LOOKUP(G17,種類,'名前関係'!$F$2:$F$9)</f>
        <v>#N/A</v>
      </c>
      <c r="BC17" s="32">
        <f t="shared" si="21"/>
        <v>1</v>
      </c>
      <c r="BD17" s="31">
        <f t="shared" si="22"/>
      </c>
      <c r="BE17" s="31">
        <f t="shared" si="23"/>
      </c>
      <c r="BF17" s="31" t="e">
        <f t="shared" si="24"/>
        <v>#N/A</v>
      </c>
      <c r="BG17" s="31" t="e">
        <f>LOOKUP(K17,燃料,'名前関係'!$E$12:$E$41)</f>
        <v>#N/A</v>
      </c>
      <c r="BH17" s="31">
        <f t="shared" si="25"/>
      </c>
      <c r="BI17" s="31" t="e">
        <f t="shared" si="26"/>
        <v>#N/A</v>
      </c>
      <c r="BJ17" s="31" t="e">
        <f t="shared" si="1"/>
        <v>#N/A</v>
      </c>
      <c r="BK17" s="31" t="e">
        <f>IF(OR(AND(LEFT(BH17,1)="U",BH17&lt;&gt;"U"),AND(LEFT(BH17,1)="L",BH17&lt;&gt;"L"),AND(LEFT(BH17,1)="T",BH17&lt;&gt;"T"),LEN(BH17)=3),1,LOOKUP(K17,燃料,'名前関係'!$F$12:$F$41))</f>
        <v>#N/A</v>
      </c>
      <c r="BL17" s="31" t="e">
        <f t="shared" si="2"/>
        <v>#N/A</v>
      </c>
      <c r="BM17" s="31" t="e">
        <f>IF(AND(LEFT(BH17,1)="V",BH17&lt;&gt;"V"),1,LOOKUP(K17,燃料,'名前関係'!$I$12:$I$41))</f>
        <v>#N/A</v>
      </c>
      <c r="BN17" s="268" t="e">
        <f t="shared" si="27"/>
        <v>#N/A</v>
      </c>
      <c r="BO17" s="32">
        <f>IF(ISERROR(BN17)=TRUE,"",IF(LEN(BN17)=2,LOOKUP(BN17,'名前関係'!$M$3:$M$10,'名前関係'!$N$3:$N$10),""))</f>
      </c>
      <c r="BP17" s="268" t="e">
        <f t="shared" si="28"/>
        <v>#N/A</v>
      </c>
      <c r="BQ17" s="32">
        <f>IF(ISERROR(BP17)=TRUE,"",IF(LEN(BP17)=2,LOOKUP(BP17,'名前関係'!$Q$3:$Q$6,'名前関係'!$R$3:$R$6),""))</f>
      </c>
      <c r="BR17" s="32">
        <f>IF(ISERROR(BP17)=TRUE,"",IF(LEN(BP17)=2,LOOKUP(BP17,'名前関係'!$Q$3:$Q$6,'名前関係'!$S$3:$S$6),""))</f>
      </c>
      <c r="BS17" s="31">
        <f>IF(Q17="",1,IF(RIGHT(LEFT($G$1,4),2)&gt;=LEFT(Q17,2),(IF(ISERROR(VLOOKUP(BH17,'名前関係'!$A$2:$B$22,2,FALSE)),0.7,VLOOKUP(BH17,'名前関係'!$A$2:$B$22,2,FALSE))),1))</f>
        <v>1</v>
      </c>
      <c r="BT17" s="33">
        <f t="shared" si="29"/>
      </c>
      <c r="BU17" s="34" t="e">
        <f>VLOOKUP(K17,'名前関係'!$D$12:$J$41,7,FALSE)</f>
        <v>#N/A</v>
      </c>
      <c r="BV17" s="33">
        <f t="shared" si="30"/>
      </c>
      <c r="BW17" s="119">
        <f t="shared" si="31"/>
      </c>
      <c r="BX17" s="33">
        <f t="shared" si="32"/>
      </c>
      <c r="BY17" s="33">
        <f t="shared" si="33"/>
      </c>
      <c r="BZ17" s="33" t="e">
        <f>LOOKUP(K17,燃料,'名前関係'!$K$12:$K$41)</f>
        <v>#N/A</v>
      </c>
      <c r="CA17" s="32" t="e">
        <f t="shared" si="34"/>
        <v>#N/A</v>
      </c>
      <c r="CB17" s="31">
        <f t="shared" si="35"/>
      </c>
      <c r="CC17" s="31">
        <f t="shared" si="36"/>
      </c>
      <c r="CD17" s="31">
        <f t="shared" si="37"/>
      </c>
      <c r="CE17" s="31">
        <f t="shared" si="38"/>
      </c>
      <c r="CF17" s="33">
        <f>IF(OR(AV17="",AV17=0),"",IF(AND(LEFT(K17,2)="11",BD17=4,CK17&gt;"200109"),"18",LOOKUP(K17,燃料,'名前関係'!$J$12:$J$41))&amp;BB17&amp;BE17)</f>
      </c>
      <c r="CG17" s="33">
        <f>IF(OR(AU17="",AU17=0),"",IF(AND(LEFT(K17,2)="11",BD17=4,CK17&gt;"200109"),"18",LOOKUP(K17,燃料,'名前関係'!$J$12:$J$41))&amp;BB17&amp;BE17)</f>
      </c>
      <c r="CH17" s="31" t="e">
        <f t="shared" si="39"/>
        <v>#N/A</v>
      </c>
      <c r="CI17" s="31" t="e">
        <f t="shared" si="40"/>
        <v>#N/A</v>
      </c>
      <c r="CJ17" s="33" t="e">
        <f t="shared" si="3"/>
        <v>#N/A</v>
      </c>
      <c r="CK17" s="113">
        <f t="shared" si="41"/>
      </c>
      <c r="CL17" s="113">
        <f t="shared" si="42"/>
      </c>
      <c r="CM17" s="113">
        <f t="shared" si="43"/>
      </c>
      <c r="CN17" s="113">
        <f t="shared" si="44"/>
      </c>
      <c r="CO17" s="113">
        <f t="shared" si="45"/>
      </c>
      <c r="CP17" s="113">
        <f>IF(AND(K17&lt;&gt;"",B17=""),1,IF(COUNTIF($B$5:$B17,B17)&gt;1,1,0))</f>
        <v>0</v>
      </c>
    </row>
    <row r="18" spans="1:94" s="35" customFormat="1" ht="13.5" customHeight="1">
      <c r="A18" s="53"/>
      <c r="B18" s="53"/>
      <c r="C18" s="53"/>
      <c r="D18" s="53"/>
      <c r="E18" s="53"/>
      <c r="F18" s="53"/>
      <c r="G18" s="53"/>
      <c r="H18" s="404"/>
      <c r="I18" s="405"/>
      <c r="J18" s="53"/>
      <c r="K18" s="53"/>
      <c r="L18" s="406"/>
      <c r="M18" s="407"/>
      <c r="N18" s="277"/>
      <c r="O18" s="278"/>
      <c r="P18" s="279"/>
      <c r="Q18" s="279"/>
      <c r="R18" s="402">
        <f t="shared" si="4"/>
      </c>
      <c r="S18" s="402">
        <f t="shared" si="5"/>
      </c>
      <c r="T18" s="403"/>
      <c r="U18" s="150">
        <f t="shared" si="6"/>
      </c>
      <c r="V18" s="150">
        <f>IF(ISERROR(#REF!)=TRUE,"",#REF!)</f>
      </c>
      <c r="W18" s="151"/>
      <c r="X18" s="111">
        <f t="shared" si="7"/>
      </c>
      <c r="Y18" s="111"/>
      <c r="Z18" s="130"/>
      <c r="AA18" s="131"/>
      <c r="AB18" s="132"/>
      <c r="AC18" s="131"/>
      <c r="AD18" s="132"/>
      <c r="AE18" s="131"/>
      <c r="AF18" s="132"/>
      <c r="AG18" s="131"/>
      <c r="AH18" s="132"/>
      <c r="AI18" s="131"/>
      <c r="AJ18" s="132"/>
      <c r="AK18" s="266">
        <f t="shared" si="8"/>
      </c>
      <c r="AL18" s="128" t="e">
        <f t="shared" si="9"/>
        <v>#N/A</v>
      </c>
      <c r="AM18" s="127">
        <f t="shared" si="10"/>
      </c>
      <c r="AN18" s="127">
        <f t="shared" si="11"/>
      </c>
      <c r="AO18" s="113">
        <f t="shared" si="12"/>
      </c>
      <c r="AP18" s="112">
        <f t="shared" si="13"/>
      </c>
      <c r="AQ18" s="112">
        <f t="shared" si="14"/>
      </c>
      <c r="AR18" s="111">
        <f t="shared" si="15"/>
      </c>
      <c r="AS18" s="111">
        <f>IF(K18="","",LOOKUP($G$1,実績報告年度,'名前関係'!$E$44:$E$48))</f>
      </c>
      <c r="AT18" s="111">
        <f t="shared" si="16"/>
      </c>
      <c r="AU18" s="111">
        <f t="shared" si="17"/>
      </c>
      <c r="AV18" s="111">
        <f t="shared" si="18"/>
      </c>
      <c r="AW18" s="31">
        <f ca="1" t="shared" si="19"/>
        <v>0</v>
      </c>
      <c r="AX18" s="31" t="e">
        <f t="shared" si="0"/>
        <v>#N/A</v>
      </c>
      <c r="AY18" s="31">
        <f>ROWS($AY$4:AY18)-1</f>
        <v>14</v>
      </c>
      <c r="AZ18" s="111" t="e">
        <f t="shared" si="20"/>
        <v>#N/A</v>
      </c>
      <c r="BA18" s="31" t="e">
        <f>LOOKUP(G18,種類,'名前関係'!$E$2:$E$9)</f>
        <v>#N/A</v>
      </c>
      <c r="BB18" s="31" t="e">
        <f>LOOKUP(G18,種類,'名前関係'!$F$2:$F$9)</f>
        <v>#N/A</v>
      </c>
      <c r="BC18" s="32">
        <f t="shared" si="21"/>
        <v>1</v>
      </c>
      <c r="BD18" s="31">
        <f t="shared" si="22"/>
      </c>
      <c r="BE18" s="31">
        <f t="shared" si="23"/>
      </c>
      <c r="BF18" s="31" t="e">
        <f t="shared" si="24"/>
        <v>#N/A</v>
      </c>
      <c r="BG18" s="31" t="e">
        <f>LOOKUP(K18,燃料,'名前関係'!$E$12:$E$41)</f>
        <v>#N/A</v>
      </c>
      <c r="BH18" s="31">
        <f t="shared" si="25"/>
      </c>
      <c r="BI18" s="31" t="e">
        <f t="shared" si="26"/>
        <v>#N/A</v>
      </c>
      <c r="BJ18" s="31" t="e">
        <f t="shared" si="1"/>
        <v>#N/A</v>
      </c>
      <c r="BK18" s="31" t="e">
        <f>IF(OR(AND(LEFT(BH18,1)="U",BH18&lt;&gt;"U"),AND(LEFT(BH18,1)="L",BH18&lt;&gt;"L"),AND(LEFT(BH18,1)="T",BH18&lt;&gt;"T"),LEN(BH18)=3),1,LOOKUP(K18,燃料,'名前関係'!$F$12:$F$41))</f>
        <v>#N/A</v>
      </c>
      <c r="BL18" s="31" t="e">
        <f t="shared" si="2"/>
        <v>#N/A</v>
      </c>
      <c r="BM18" s="31" t="e">
        <f>IF(AND(LEFT(BH18,1)="V",BH18&lt;&gt;"V"),1,LOOKUP(K18,燃料,'名前関係'!$I$12:$I$41))</f>
        <v>#N/A</v>
      </c>
      <c r="BN18" s="268" t="e">
        <f t="shared" si="27"/>
        <v>#N/A</v>
      </c>
      <c r="BO18" s="32">
        <f>IF(ISERROR(BN18)=TRUE,"",IF(LEN(BN18)=2,LOOKUP(BN18,'名前関係'!$M$3:$M$10,'名前関係'!$N$3:$N$10),""))</f>
      </c>
      <c r="BP18" s="268" t="e">
        <f t="shared" si="28"/>
        <v>#N/A</v>
      </c>
      <c r="BQ18" s="32">
        <f>IF(ISERROR(BP18)=TRUE,"",IF(LEN(BP18)=2,LOOKUP(BP18,'名前関係'!$Q$3:$Q$6,'名前関係'!$R$3:$R$6),""))</f>
      </c>
      <c r="BR18" s="32">
        <f>IF(ISERROR(BP18)=TRUE,"",IF(LEN(BP18)=2,LOOKUP(BP18,'名前関係'!$Q$3:$Q$6,'名前関係'!$S$3:$S$6),""))</f>
      </c>
      <c r="BS18" s="31">
        <f>IF(Q18="",1,IF(RIGHT(LEFT($G$1,4),2)&gt;=LEFT(Q18,2),(IF(ISERROR(VLOOKUP(BH18,'名前関係'!$A$2:$B$22,2,FALSE)),0.7,VLOOKUP(BH18,'名前関係'!$A$2:$B$22,2,FALSE))),1))</f>
        <v>1</v>
      </c>
      <c r="BT18" s="33">
        <f t="shared" si="29"/>
      </c>
      <c r="BU18" s="34" t="e">
        <f>VLOOKUP(K18,'名前関係'!$D$12:$J$41,7,FALSE)</f>
        <v>#N/A</v>
      </c>
      <c r="BV18" s="33">
        <f t="shared" si="30"/>
      </c>
      <c r="BW18" s="119">
        <f t="shared" si="31"/>
      </c>
      <c r="BX18" s="33">
        <f t="shared" si="32"/>
      </c>
      <c r="BY18" s="33">
        <f t="shared" si="33"/>
      </c>
      <c r="BZ18" s="33" t="e">
        <f>LOOKUP(K18,燃料,'名前関係'!$K$12:$K$41)</f>
        <v>#N/A</v>
      </c>
      <c r="CA18" s="32" t="e">
        <f t="shared" si="34"/>
        <v>#N/A</v>
      </c>
      <c r="CB18" s="31">
        <f t="shared" si="35"/>
      </c>
      <c r="CC18" s="31">
        <f t="shared" si="36"/>
      </c>
      <c r="CD18" s="31">
        <f t="shared" si="37"/>
      </c>
      <c r="CE18" s="31">
        <f t="shared" si="38"/>
      </c>
      <c r="CF18" s="33">
        <f>IF(OR(AV18="",AV18=0),"",IF(AND(LEFT(K18,2)="11",BD18=4,CK18&gt;"200109"),"18",LOOKUP(K18,燃料,'名前関係'!$J$12:$J$41))&amp;BB18&amp;BE18)</f>
      </c>
      <c r="CG18" s="33">
        <f>IF(OR(AU18="",AU18=0),"",IF(AND(LEFT(K18,2)="11",BD18=4,CK18&gt;"200109"),"18",LOOKUP(K18,燃料,'名前関係'!$J$12:$J$41))&amp;BB18&amp;BE18)</f>
      </c>
      <c r="CH18" s="31" t="e">
        <f t="shared" si="39"/>
        <v>#N/A</v>
      </c>
      <c r="CI18" s="31" t="e">
        <f t="shared" si="40"/>
        <v>#N/A</v>
      </c>
      <c r="CJ18" s="33" t="e">
        <f t="shared" si="3"/>
        <v>#N/A</v>
      </c>
      <c r="CK18" s="113">
        <f t="shared" si="41"/>
      </c>
      <c r="CL18" s="113">
        <f t="shared" si="42"/>
      </c>
      <c r="CM18" s="113">
        <f t="shared" si="43"/>
      </c>
      <c r="CN18" s="113">
        <f t="shared" si="44"/>
      </c>
      <c r="CO18" s="113">
        <f t="shared" si="45"/>
      </c>
      <c r="CP18" s="113">
        <f>IF(AND(K18&lt;&gt;"",B18=""),1,IF(COUNTIF($B$5:$B18,B18)&gt;1,1,0))</f>
        <v>0</v>
      </c>
    </row>
    <row r="19" spans="1:94" s="35" customFormat="1" ht="13.5" customHeight="1">
      <c r="A19" s="53"/>
      <c r="B19" s="53"/>
      <c r="C19" s="53"/>
      <c r="D19" s="53"/>
      <c r="E19" s="53"/>
      <c r="F19" s="53"/>
      <c r="G19" s="53"/>
      <c r="H19" s="404"/>
      <c r="I19" s="405"/>
      <c r="J19" s="53"/>
      <c r="K19" s="53"/>
      <c r="L19" s="406"/>
      <c r="M19" s="407"/>
      <c r="N19" s="277"/>
      <c r="O19" s="278"/>
      <c r="P19" s="279"/>
      <c r="Q19" s="279"/>
      <c r="R19" s="402">
        <f t="shared" si="4"/>
      </c>
      <c r="S19" s="402">
        <f t="shared" si="5"/>
      </c>
      <c r="T19" s="403"/>
      <c r="U19" s="150">
        <f t="shared" si="6"/>
      </c>
      <c r="V19" s="150">
        <f>IF(ISERROR(#REF!)=TRUE,"",#REF!)</f>
      </c>
      <c r="W19" s="151"/>
      <c r="X19" s="111">
        <f t="shared" si="7"/>
      </c>
      <c r="Y19" s="111"/>
      <c r="Z19" s="130"/>
      <c r="AA19" s="131"/>
      <c r="AB19" s="132"/>
      <c r="AC19" s="131"/>
      <c r="AD19" s="132"/>
      <c r="AE19" s="131"/>
      <c r="AF19" s="132"/>
      <c r="AG19" s="131"/>
      <c r="AH19" s="132"/>
      <c r="AI19" s="131"/>
      <c r="AJ19" s="132"/>
      <c r="AK19" s="266">
        <f t="shared" si="8"/>
      </c>
      <c r="AL19" s="128" t="e">
        <f t="shared" si="9"/>
        <v>#N/A</v>
      </c>
      <c r="AM19" s="127">
        <f t="shared" si="10"/>
      </c>
      <c r="AN19" s="127">
        <f t="shared" si="11"/>
      </c>
      <c r="AO19" s="113">
        <f t="shared" si="12"/>
      </c>
      <c r="AP19" s="112">
        <f t="shared" si="13"/>
      </c>
      <c r="AQ19" s="112">
        <f t="shared" si="14"/>
      </c>
      <c r="AR19" s="111">
        <f t="shared" si="15"/>
      </c>
      <c r="AS19" s="111">
        <f>IF(K19="","",LOOKUP($G$1,実績報告年度,'名前関係'!$E$44:$E$48))</f>
      </c>
      <c r="AT19" s="111">
        <f t="shared" si="16"/>
      </c>
      <c r="AU19" s="111">
        <f t="shared" si="17"/>
      </c>
      <c r="AV19" s="111">
        <f t="shared" si="18"/>
      </c>
      <c r="AW19" s="31">
        <f ca="1" t="shared" si="19"/>
        <v>0</v>
      </c>
      <c r="AX19" s="31" t="e">
        <f t="shared" si="0"/>
        <v>#N/A</v>
      </c>
      <c r="AY19" s="31">
        <f>ROWS($AY$4:AY19)-1</f>
        <v>15</v>
      </c>
      <c r="AZ19" s="111" t="e">
        <f t="shared" si="20"/>
        <v>#N/A</v>
      </c>
      <c r="BA19" s="31" t="e">
        <f>LOOKUP(G19,種類,'名前関係'!$E$2:$E$9)</f>
        <v>#N/A</v>
      </c>
      <c r="BB19" s="31" t="e">
        <f>LOOKUP(G19,種類,'名前関係'!$F$2:$F$9)</f>
        <v>#N/A</v>
      </c>
      <c r="BC19" s="32">
        <f t="shared" si="21"/>
        <v>1</v>
      </c>
      <c r="BD19" s="31">
        <f t="shared" si="22"/>
      </c>
      <c r="BE19" s="31">
        <f t="shared" si="23"/>
      </c>
      <c r="BF19" s="31" t="e">
        <f t="shared" si="24"/>
        <v>#N/A</v>
      </c>
      <c r="BG19" s="31" t="e">
        <f>LOOKUP(K19,燃料,'名前関係'!$E$12:$E$41)</f>
        <v>#N/A</v>
      </c>
      <c r="BH19" s="31">
        <f t="shared" si="25"/>
      </c>
      <c r="BI19" s="31" t="e">
        <f t="shared" si="26"/>
        <v>#N/A</v>
      </c>
      <c r="BJ19" s="31" t="e">
        <f t="shared" si="1"/>
        <v>#N/A</v>
      </c>
      <c r="BK19" s="31" t="e">
        <f>IF(OR(AND(LEFT(BH19,1)="U",BH19&lt;&gt;"U"),AND(LEFT(BH19,1)="L",BH19&lt;&gt;"L"),AND(LEFT(BH19,1)="T",BH19&lt;&gt;"T"),LEN(BH19)=3),1,LOOKUP(K19,燃料,'名前関係'!$F$12:$F$41))</f>
        <v>#N/A</v>
      </c>
      <c r="BL19" s="31" t="e">
        <f t="shared" si="2"/>
        <v>#N/A</v>
      </c>
      <c r="BM19" s="31" t="e">
        <f>IF(AND(LEFT(BH19,1)="V",BH19&lt;&gt;"V"),1,LOOKUP(K19,燃料,'名前関係'!$I$12:$I$41))</f>
        <v>#N/A</v>
      </c>
      <c r="BN19" s="268" t="e">
        <f t="shared" si="27"/>
        <v>#N/A</v>
      </c>
      <c r="BO19" s="32">
        <f>IF(ISERROR(BN19)=TRUE,"",IF(LEN(BN19)=2,LOOKUP(BN19,'名前関係'!$M$3:$M$10,'名前関係'!$N$3:$N$10),""))</f>
      </c>
      <c r="BP19" s="268" t="e">
        <f t="shared" si="28"/>
        <v>#N/A</v>
      </c>
      <c r="BQ19" s="32">
        <f>IF(ISERROR(BP19)=TRUE,"",IF(LEN(BP19)=2,LOOKUP(BP19,'名前関係'!$Q$3:$Q$6,'名前関係'!$R$3:$R$6),""))</f>
      </c>
      <c r="BR19" s="32">
        <f>IF(ISERROR(BP19)=TRUE,"",IF(LEN(BP19)=2,LOOKUP(BP19,'名前関係'!$Q$3:$Q$6,'名前関係'!$S$3:$S$6),""))</f>
      </c>
      <c r="BS19" s="31">
        <f>IF(Q19="",1,IF(RIGHT(LEFT($G$1,4),2)&gt;=LEFT(Q19,2),(IF(ISERROR(VLOOKUP(BH19,'名前関係'!$A$2:$B$22,2,FALSE)),0.7,VLOOKUP(BH19,'名前関係'!$A$2:$B$22,2,FALSE))),1))</f>
        <v>1</v>
      </c>
      <c r="BT19" s="33">
        <f t="shared" si="29"/>
      </c>
      <c r="BU19" s="34" t="e">
        <f>VLOOKUP(K19,'名前関係'!$D$12:$J$41,7,FALSE)</f>
        <v>#N/A</v>
      </c>
      <c r="BV19" s="33">
        <f t="shared" si="30"/>
      </c>
      <c r="BW19" s="119">
        <f t="shared" si="31"/>
      </c>
      <c r="BX19" s="33">
        <f t="shared" si="32"/>
      </c>
      <c r="BY19" s="33">
        <f t="shared" si="33"/>
      </c>
      <c r="BZ19" s="33" t="e">
        <f>LOOKUP(K19,燃料,'名前関係'!$K$12:$K$41)</f>
        <v>#N/A</v>
      </c>
      <c r="CA19" s="32" t="e">
        <f t="shared" si="34"/>
        <v>#N/A</v>
      </c>
      <c r="CB19" s="31">
        <f t="shared" si="35"/>
      </c>
      <c r="CC19" s="31">
        <f t="shared" si="36"/>
      </c>
      <c r="CD19" s="31">
        <f t="shared" si="37"/>
      </c>
      <c r="CE19" s="31">
        <f t="shared" si="38"/>
      </c>
      <c r="CF19" s="33">
        <f>IF(OR(AV19="",AV19=0),"",IF(AND(LEFT(K19,2)="11",BD19=4,CK19&gt;"200109"),"18",LOOKUP(K19,燃料,'名前関係'!$J$12:$J$41))&amp;BB19&amp;BE19)</f>
      </c>
      <c r="CG19" s="33">
        <f>IF(OR(AU19="",AU19=0),"",IF(AND(LEFT(K19,2)="11",BD19=4,CK19&gt;"200109"),"18",LOOKUP(K19,燃料,'名前関係'!$J$12:$J$41))&amp;BB19&amp;BE19)</f>
      </c>
      <c r="CH19" s="31" t="e">
        <f t="shared" si="39"/>
        <v>#N/A</v>
      </c>
      <c r="CI19" s="31" t="e">
        <f t="shared" si="40"/>
        <v>#N/A</v>
      </c>
      <c r="CJ19" s="33" t="e">
        <f t="shared" si="3"/>
        <v>#N/A</v>
      </c>
      <c r="CK19" s="113">
        <f t="shared" si="41"/>
      </c>
      <c r="CL19" s="113">
        <f t="shared" si="42"/>
      </c>
      <c r="CM19" s="113">
        <f t="shared" si="43"/>
      </c>
      <c r="CN19" s="113">
        <f t="shared" si="44"/>
      </c>
      <c r="CO19" s="113">
        <f t="shared" si="45"/>
      </c>
      <c r="CP19" s="113">
        <f>IF(AND(K19&lt;&gt;"",B19=""),1,IF(COUNTIF($B$5:$B19,B19)&gt;1,1,0))</f>
        <v>0</v>
      </c>
    </row>
    <row r="20" spans="1:94" s="35" customFormat="1" ht="13.5" customHeight="1">
      <c r="A20" s="53"/>
      <c r="B20" s="53"/>
      <c r="C20" s="53"/>
      <c r="D20" s="53"/>
      <c r="E20" s="53"/>
      <c r="F20" s="53"/>
      <c r="G20" s="53"/>
      <c r="H20" s="404"/>
      <c r="I20" s="405"/>
      <c r="J20" s="53"/>
      <c r="K20" s="53"/>
      <c r="L20" s="406"/>
      <c r="M20" s="407"/>
      <c r="N20" s="277"/>
      <c r="O20" s="278"/>
      <c r="P20" s="279"/>
      <c r="Q20" s="279"/>
      <c r="R20" s="402">
        <f t="shared" si="4"/>
      </c>
      <c r="S20" s="402">
        <f t="shared" si="5"/>
      </c>
      <c r="T20" s="403"/>
      <c r="U20" s="150">
        <f t="shared" si="6"/>
      </c>
      <c r="V20" s="150">
        <f>IF(ISERROR(#REF!)=TRUE,"",#REF!)</f>
      </c>
      <c r="W20" s="151"/>
      <c r="X20" s="111">
        <f t="shared" si="7"/>
      </c>
      <c r="Y20" s="111"/>
      <c r="Z20" s="130"/>
      <c r="AA20" s="131"/>
      <c r="AB20" s="132"/>
      <c r="AC20" s="131"/>
      <c r="AD20" s="132"/>
      <c r="AE20" s="131"/>
      <c r="AF20" s="132"/>
      <c r="AG20" s="131"/>
      <c r="AH20" s="132"/>
      <c r="AI20" s="131"/>
      <c r="AJ20" s="132"/>
      <c r="AK20" s="266">
        <f t="shared" si="8"/>
      </c>
      <c r="AL20" s="128" t="e">
        <f t="shared" si="9"/>
        <v>#N/A</v>
      </c>
      <c r="AM20" s="127">
        <f t="shared" si="10"/>
      </c>
      <c r="AN20" s="127">
        <f t="shared" si="11"/>
      </c>
      <c r="AO20" s="113">
        <f t="shared" si="12"/>
      </c>
      <c r="AP20" s="112">
        <f t="shared" si="13"/>
      </c>
      <c r="AQ20" s="112">
        <f t="shared" si="14"/>
      </c>
      <c r="AR20" s="111">
        <f t="shared" si="15"/>
      </c>
      <c r="AS20" s="111">
        <f>IF(K20="","",LOOKUP($G$1,実績報告年度,'名前関係'!$E$44:$E$48))</f>
      </c>
      <c r="AT20" s="111">
        <f t="shared" si="16"/>
      </c>
      <c r="AU20" s="111">
        <f t="shared" si="17"/>
      </c>
      <c r="AV20" s="111">
        <f t="shared" si="18"/>
      </c>
      <c r="AW20" s="31">
        <f ca="1" t="shared" si="19"/>
        <v>0</v>
      </c>
      <c r="AX20" s="31" t="e">
        <f t="shared" si="0"/>
        <v>#N/A</v>
      </c>
      <c r="AY20" s="31">
        <f>ROWS($AY$4:AY20)-1</f>
        <v>16</v>
      </c>
      <c r="AZ20" s="111" t="e">
        <f t="shared" si="20"/>
        <v>#N/A</v>
      </c>
      <c r="BA20" s="31" t="e">
        <f>LOOKUP(G20,種類,'名前関係'!$E$2:$E$9)</f>
        <v>#N/A</v>
      </c>
      <c r="BB20" s="31" t="e">
        <f>LOOKUP(G20,種類,'名前関係'!$F$2:$F$9)</f>
        <v>#N/A</v>
      </c>
      <c r="BC20" s="32">
        <f t="shared" si="21"/>
        <v>1</v>
      </c>
      <c r="BD20" s="31">
        <f t="shared" si="22"/>
      </c>
      <c r="BE20" s="31">
        <f t="shared" si="23"/>
      </c>
      <c r="BF20" s="31" t="e">
        <f t="shared" si="24"/>
        <v>#N/A</v>
      </c>
      <c r="BG20" s="31" t="e">
        <f>LOOKUP(K20,燃料,'名前関係'!$E$12:$E$41)</f>
        <v>#N/A</v>
      </c>
      <c r="BH20" s="31">
        <f t="shared" si="25"/>
      </c>
      <c r="BI20" s="31" t="e">
        <f t="shared" si="26"/>
        <v>#N/A</v>
      </c>
      <c r="BJ20" s="31" t="e">
        <f t="shared" si="1"/>
        <v>#N/A</v>
      </c>
      <c r="BK20" s="31" t="e">
        <f>IF(OR(AND(LEFT(BH20,1)="U",BH20&lt;&gt;"U"),AND(LEFT(BH20,1)="L",BH20&lt;&gt;"L"),AND(LEFT(BH20,1)="T",BH20&lt;&gt;"T"),LEN(BH20)=3),1,LOOKUP(K20,燃料,'名前関係'!$F$12:$F$41))</f>
        <v>#N/A</v>
      </c>
      <c r="BL20" s="31" t="e">
        <f t="shared" si="2"/>
        <v>#N/A</v>
      </c>
      <c r="BM20" s="31" t="e">
        <f>IF(AND(LEFT(BH20,1)="V",BH20&lt;&gt;"V"),1,LOOKUP(K20,燃料,'名前関係'!$I$12:$I$41))</f>
        <v>#N/A</v>
      </c>
      <c r="BN20" s="268" t="e">
        <f t="shared" si="27"/>
        <v>#N/A</v>
      </c>
      <c r="BO20" s="32">
        <f>IF(ISERROR(BN20)=TRUE,"",IF(LEN(BN20)=2,LOOKUP(BN20,'名前関係'!$M$3:$M$10,'名前関係'!$N$3:$N$10),""))</f>
      </c>
      <c r="BP20" s="268" t="e">
        <f t="shared" si="28"/>
        <v>#N/A</v>
      </c>
      <c r="BQ20" s="32">
        <f>IF(ISERROR(BP20)=TRUE,"",IF(LEN(BP20)=2,LOOKUP(BP20,'名前関係'!$Q$3:$Q$6,'名前関係'!$R$3:$R$6),""))</f>
      </c>
      <c r="BR20" s="32">
        <f>IF(ISERROR(BP20)=TRUE,"",IF(LEN(BP20)=2,LOOKUP(BP20,'名前関係'!$Q$3:$Q$6,'名前関係'!$S$3:$S$6),""))</f>
      </c>
      <c r="BS20" s="31">
        <f>IF(Q20="",1,IF(RIGHT(LEFT($G$1,4),2)&gt;=LEFT(Q20,2),(IF(ISERROR(VLOOKUP(BH20,'名前関係'!$A$2:$B$22,2,FALSE)),0.7,VLOOKUP(BH20,'名前関係'!$A$2:$B$22,2,FALSE))),1))</f>
        <v>1</v>
      </c>
      <c r="BT20" s="33">
        <f t="shared" si="29"/>
      </c>
      <c r="BU20" s="34" t="e">
        <f>VLOOKUP(K20,'名前関係'!$D$12:$J$41,7,FALSE)</f>
        <v>#N/A</v>
      </c>
      <c r="BV20" s="33">
        <f t="shared" si="30"/>
      </c>
      <c r="BW20" s="119">
        <f t="shared" si="31"/>
      </c>
      <c r="BX20" s="33">
        <f t="shared" si="32"/>
      </c>
      <c r="BY20" s="33">
        <f t="shared" si="33"/>
      </c>
      <c r="BZ20" s="33" t="e">
        <f>LOOKUP(K20,燃料,'名前関係'!$K$12:$K$41)</f>
        <v>#N/A</v>
      </c>
      <c r="CA20" s="32" t="e">
        <f t="shared" si="34"/>
        <v>#N/A</v>
      </c>
      <c r="CB20" s="31">
        <f t="shared" si="35"/>
      </c>
      <c r="CC20" s="31">
        <f t="shared" si="36"/>
      </c>
      <c r="CD20" s="31">
        <f t="shared" si="37"/>
      </c>
      <c r="CE20" s="31">
        <f t="shared" si="38"/>
      </c>
      <c r="CF20" s="33">
        <f>IF(OR(AV20="",AV20=0),"",IF(AND(LEFT(K20,2)="11",BD20=4,CK20&gt;"200109"),"18",LOOKUP(K20,燃料,'名前関係'!$J$12:$J$41))&amp;BB20&amp;BE20)</f>
      </c>
      <c r="CG20" s="33">
        <f>IF(OR(AU20="",AU20=0),"",IF(AND(LEFT(K20,2)="11",BD20=4,CK20&gt;"200109"),"18",LOOKUP(K20,燃料,'名前関係'!$J$12:$J$41))&amp;BB20&amp;BE20)</f>
      </c>
      <c r="CH20" s="31" t="e">
        <f t="shared" si="39"/>
        <v>#N/A</v>
      </c>
      <c r="CI20" s="31" t="e">
        <f t="shared" si="40"/>
        <v>#N/A</v>
      </c>
      <c r="CJ20" s="33" t="e">
        <f t="shared" si="3"/>
        <v>#N/A</v>
      </c>
      <c r="CK20" s="113">
        <f t="shared" si="41"/>
      </c>
      <c r="CL20" s="113">
        <f t="shared" si="42"/>
      </c>
      <c r="CM20" s="113">
        <f t="shared" si="43"/>
      </c>
      <c r="CN20" s="113">
        <f t="shared" si="44"/>
      </c>
      <c r="CO20" s="113">
        <f t="shared" si="45"/>
      </c>
      <c r="CP20" s="113">
        <f>IF(AND(K20&lt;&gt;"",B20=""),1,IF(COUNTIF($B$5:$B20,B20)&gt;1,1,0))</f>
        <v>0</v>
      </c>
    </row>
    <row r="21" spans="1:94" s="35" customFormat="1" ht="13.5" customHeight="1">
      <c r="A21" s="53"/>
      <c r="B21" s="53"/>
      <c r="C21" s="53"/>
      <c r="D21" s="53"/>
      <c r="E21" s="53"/>
      <c r="F21" s="53"/>
      <c r="G21" s="53"/>
      <c r="H21" s="404"/>
      <c r="I21" s="405"/>
      <c r="J21" s="53"/>
      <c r="K21" s="53"/>
      <c r="L21" s="406"/>
      <c r="M21" s="407"/>
      <c r="N21" s="277"/>
      <c r="O21" s="278"/>
      <c r="P21" s="279"/>
      <c r="Q21" s="279"/>
      <c r="R21" s="402">
        <f t="shared" si="4"/>
      </c>
      <c r="S21" s="402">
        <f t="shared" si="5"/>
      </c>
      <c r="T21" s="403"/>
      <c r="U21" s="150">
        <f t="shared" si="6"/>
      </c>
      <c r="V21" s="150">
        <f>IF(ISERROR(#REF!)=TRUE,"",#REF!)</f>
      </c>
      <c r="W21" s="151"/>
      <c r="X21" s="111">
        <f t="shared" si="7"/>
      </c>
      <c r="Y21" s="111"/>
      <c r="Z21" s="130"/>
      <c r="AA21" s="131"/>
      <c r="AB21" s="132"/>
      <c r="AC21" s="131"/>
      <c r="AD21" s="132"/>
      <c r="AE21" s="131"/>
      <c r="AF21" s="132"/>
      <c r="AG21" s="131"/>
      <c r="AH21" s="132"/>
      <c r="AI21" s="131"/>
      <c r="AJ21" s="132"/>
      <c r="AK21" s="266">
        <f t="shared" si="8"/>
      </c>
      <c r="AL21" s="128" t="e">
        <f t="shared" si="9"/>
        <v>#N/A</v>
      </c>
      <c r="AM21" s="127">
        <f t="shared" si="10"/>
      </c>
      <c r="AN21" s="127">
        <f t="shared" si="11"/>
      </c>
      <c r="AO21" s="113">
        <f t="shared" si="12"/>
      </c>
      <c r="AP21" s="112">
        <f t="shared" si="13"/>
      </c>
      <c r="AQ21" s="112">
        <f t="shared" si="14"/>
      </c>
      <c r="AR21" s="111">
        <f t="shared" si="15"/>
      </c>
      <c r="AS21" s="111">
        <f>IF(K21="","",LOOKUP($G$1,実績報告年度,'名前関係'!$E$44:$E$48))</f>
      </c>
      <c r="AT21" s="111">
        <f t="shared" si="16"/>
      </c>
      <c r="AU21" s="111">
        <f t="shared" si="17"/>
      </c>
      <c r="AV21" s="111">
        <f t="shared" si="18"/>
      </c>
      <c r="AW21" s="31">
        <f ca="1" t="shared" si="19"/>
        <v>0</v>
      </c>
      <c r="AX21" s="31" t="e">
        <f t="shared" si="0"/>
        <v>#N/A</v>
      </c>
      <c r="AY21" s="31">
        <f>ROWS($AY$4:AY21)-1</f>
        <v>17</v>
      </c>
      <c r="AZ21" s="111" t="e">
        <f t="shared" si="20"/>
        <v>#N/A</v>
      </c>
      <c r="BA21" s="31" t="e">
        <f>LOOKUP(G21,種類,'名前関係'!$E$2:$E$9)</f>
        <v>#N/A</v>
      </c>
      <c r="BB21" s="31" t="e">
        <f>LOOKUP(G21,種類,'名前関係'!$F$2:$F$9)</f>
        <v>#N/A</v>
      </c>
      <c r="BC21" s="32">
        <f t="shared" si="21"/>
        <v>1</v>
      </c>
      <c r="BD21" s="31">
        <f t="shared" si="22"/>
      </c>
      <c r="BE21" s="31">
        <f t="shared" si="23"/>
      </c>
      <c r="BF21" s="31" t="e">
        <f t="shared" si="24"/>
        <v>#N/A</v>
      </c>
      <c r="BG21" s="31" t="e">
        <f>LOOKUP(K21,燃料,'名前関係'!$E$12:$E$41)</f>
        <v>#N/A</v>
      </c>
      <c r="BH21" s="31">
        <f t="shared" si="25"/>
      </c>
      <c r="BI21" s="31" t="e">
        <f t="shared" si="26"/>
        <v>#N/A</v>
      </c>
      <c r="BJ21" s="31" t="e">
        <f t="shared" si="1"/>
        <v>#N/A</v>
      </c>
      <c r="BK21" s="31" t="e">
        <f>IF(OR(AND(LEFT(BH21,1)="U",BH21&lt;&gt;"U"),AND(LEFT(BH21,1)="L",BH21&lt;&gt;"L"),AND(LEFT(BH21,1)="T",BH21&lt;&gt;"T"),LEN(BH21)=3),1,LOOKUP(K21,燃料,'名前関係'!$F$12:$F$41))</f>
        <v>#N/A</v>
      </c>
      <c r="BL21" s="31" t="e">
        <f t="shared" si="2"/>
        <v>#N/A</v>
      </c>
      <c r="BM21" s="31" t="e">
        <f>IF(AND(LEFT(BH21,1)="V",BH21&lt;&gt;"V"),1,LOOKUP(K21,燃料,'名前関係'!$I$12:$I$41))</f>
        <v>#N/A</v>
      </c>
      <c r="BN21" s="268" t="e">
        <f t="shared" si="27"/>
        <v>#N/A</v>
      </c>
      <c r="BO21" s="32">
        <f>IF(ISERROR(BN21)=TRUE,"",IF(LEN(BN21)=2,LOOKUP(BN21,'名前関係'!$M$3:$M$10,'名前関係'!$N$3:$N$10),""))</f>
      </c>
      <c r="BP21" s="268" t="e">
        <f t="shared" si="28"/>
        <v>#N/A</v>
      </c>
      <c r="BQ21" s="32">
        <f>IF(ISERROR(BP21)=TRUE,"",IF(LEN(BP21)=2,LOOKUP(BP21,'名前関係'!$Q$3:$Q$6,'名前関係'!$R$3:$R$6),""))</f>
      </c>
      <c r="BR21" s="32">
        <f>IF(ISERROR(BP21)=TRUE,"",IF(LEN(BP21)=2,LOOKUP(BP21,'名前関係'!$Q$3:$Q$6,'名前関係'!$S$3:$S$6),""))</f>
      </c>
      <c r="BS21" s="31">
        <f>IF(Q21="",1,IF(RIGHT(LEFT($G$1,4),2)&gt;=LEFT(Q21,2),(IF(ISERROR(VLOOKUP(BH21,'名前関係'!$A$2:$B$22,2,FALSE)),0.7,VLOOKUP(BH21,'名前関係'!$A$2:$B$22,2,FALSE))),1))</f>
        <v>1</v>
      </c>
      <c r="BT21" s="33">
        <f t="shared" si="29"/>
      </c>
      <c r="BU21" s="34" t="e">
        <f>VLOOKUP(K21,'名前関係'!$D$12:$J$41,7,FALSE)</f>
        <v>#N/A</v>
      </c>
      <c r="BV21" s="33">
        <f t="shared" si="30"/>
      </c>
      <c r="BW21" s="119">
        <f t="shared" si="31"/>
      </c>
      <c r="BX21" s="33">
        <f t="shared" si="32"/>
      </c>
      <c r="BY21" s="33">
        <f t="shared" si="33"/>
      </c>
      <c r="BZ21" s="33" t="e">
        <f>LOOKUP(K21,燃料,'名前関係'!$K$12:$K$41)</f>
        <v>#N/A</v>
      </c>
      <c r="CA21" s="32" t="e">
        <f t="shared" si="34"/>
        <v>#N/A</v>
      </c>
      <c r="CB21" s="31">
        <f t="shared" si="35"/>
      </c>
      <c r="CC21" s="31">
        <f t="shared" si="36"/>
      </c>
      <c r="CD21" s="31">
        <f t="shared" si="37"/>
      </c>
      <c r="CE21" s="31">
        <f t="shared" si="38"/>
      </c>
      <c r="CF21" s="33">
        <f>IF(OR(AV21="",AV21=0),"",IF(AND(LEFT(K21,2)="11",BD21=4,CK21&gt;"200109"),"18",LOOKUP(K21,燃料,'名前関係'!$J$12:$J$41))&amp;BB21&amp;BE21)</f>
      </c>
      <c r="CG21" s="33">
        <f>IF(OR(AU21="",AU21=0),"",IF(AND(LEFT(K21,2)="11",BD21=4,CK21&gt;"200109"),"18",LOOKUP(K21,燃料,'名前関係'!$J$12:$J$41))&amp;BB21&amp;BE21)</f>
      </c>
      <c r="CH21" s="31" t="e">
        <f t="shared" si="39"/>
        <v>#N/A</v>
      </c>
      <c r="CI21" s="31" t="e">
        <f t="shared" si="40"/>
        <v>#N/A</v>
      </c>
      <c r="CJ21" s="33" t="e">
        <f t="shared" si="3"/>
        <v>#N/A</v>
      </c>
      <c r="CK21" s="113">
        <f t="shared" si="41"/>
      </c>
      <c r="CL21" s="113">
        <f t="shared" si="42"/>
      </c>
      <c r="CM21" s="113">
        <f t="shared" si="43"/>
      </c>
      <c r="CN21" s="113">
        <f t="shared" si="44"/>
      </c>
      <c r="CO21" s="113">
        <f t="shared" si="45"/>
      </c>
      <c r="CP21" s="113">
        <f>IF(AND(K21&lt;&gt;"",B21=""),1,IF(COUNTIF($B$5:$B21,B21)&gt;1,1,0))</f>
        <v>0</v>
      </c>
    </row>
    <row r="22" spans="1:94" s="35" customFormat="1" ht="13.5" customHeight="1">
      <c r="A22" s="53"/>
      <c r="B22" s="53"/>
      <c r="C22" s="53"/>
      <c r="D22" s="53"/>
      <c r="E22" s="53"/>
      <c r="F22" s="53"/>
      <c r="G22" s="53"/>
      <c r="H22" s="404"/>
      <c r="I22" s="405"/>
      <c r="J22" s="53"/>
      <c r="K22" s="53"/>
      <c r="L22" s="406"/>
      <c r="M22" s="407"/>
      <c r="N22" s="277"/>
      <c r="O22" s="278"/>
      <c r="P22" s="279"/>
      <c r="Q22" s="279"/>
      <c r="R22" s="402">
        <f t="shared" si="4"/>
      </c>
      <c r="S22" s="402">
        <f t="shared" si="5"/>
      </c>
      <c r="T22" s="403"/>
      <c r="U22" s="150">
        <f t="shared" si="6"/>
      </c>
      <c r="V22" s="150">
        <f>IF(ISERROR(#REF!)=TRUE,"",#REF!)</f>
      </c>
      <c r="W22" s="151"/>
      <c r="X22" s="111">
        <f t="shared" si="7"/>
      </c>
      <c r="Y22" s="111"/>
      <c r="Z22" s="130"/>
      <c r="AA22" s="131"/>
      <c r="AB22" s="132"/>
      <c r="AC22" s="131"/>
      <c r="AD22" s="132"/>
      <c r="AE22" s="131"/>
      <c r="AF22" s="132"/>
      <c r="AG22" s="131"/>
      <c r="AH22" s="132"/>
      <c r="AI22" s="131"/>
      <c r="AJ22" s="132"/>
      <c r="AK22" s="266">
        <f t="shared" si="8"/>
      </c>
      <c r="AL22" s="128" t="e">
        <f t="shared" si="9"/>
        <v>#N/A</v>
      </c>
      <c r="AM22" s="127">
        <f t="shared" si="10"/>
      </c>
      <c r="AN22" s="127">
        <f t="shared" si="11"/>
      </c>
      <c r="AO22" s="113">
        <f t="shared" si="12"/>
      </c>
      <c r="AP22" s="112">
        <f t="shared" si="13"/>
      </c>
      <c r="AQ22" s="112">
        <f t="shared" si="14"/>
      </c>
      <c r="AR22" s="111">
        <f t="shared" si="15"/>
      </c>
      <c r="AS22" s="111">
        <f>IF(K22="","",LOOKUP($G$1,実績報告年度,'名前関係'!$E$44:$E$48))</f>
      </c>
      <c r="AT22" s="111">
        <f t="shared" si="16"/>
      </c>
      <c r="AU22" s="111">
        <f t="shared" si="17"/>
      </c>
      <c r="AV22" s="111">
        <f t="shared" si="18"/>
      </c>
      <c r="AW22" s="31">
        <f ca="1" t="shared" si="19"/>
        <v>0</v>
      </c>
      <c r="AX22" s="31" t="e">
        <f t="shared" si="0"/>
        <v>#N/A</v>
      </c>
      <c r="AY22" s="31">
        <f>ROWS($AY$4:AY22)-1</f>
        <v>18</v>
      </c>
      <c r="AZ22" s="111" t="e">
        <f t="shared" si="20"/>
        <v>#N/A</v>
      </c>
      <c r="BA22" s="31" t="e">
        <f>LOOKUP(G22,種類,'名前関係'!$E$2:$E$9)</f>
        <v>#N/A</v>
      </c>
      <c r="BB22" s="31" t="e">
        <f>LOOKUP(G22,種類,'名前関係'!$F$2:$F$9)</f>
        <v>#N/A</v>
      </c>
      <c r="BC22" s="32">
        <f t="shared" si="21"/>
        <v>1</v>
      </c>
      <c r="BD22" s="31">
        <f t="shared" si="22"/>
      </c>
      <c r="BE22" s="31">
        <f t="shared" si="23"/>
      </c>
      <c r="BF22" s="31" t="e">
        <f t="shared" si="24"/>
        <v>#N/A</v>
      </c>
      <c r="BG22" s="31" t="e">
        <f>LOOKUP(K22,燃料,'名前関係'!$E$12:$E$41)</f>
        <v>#N/A</v>
      </c>
      <c r="BH22" s="31">
        <f t="shared" si="25"/>
      </c>
      <c r="BI22" s="31" t="e">
        <f t="shared" si="26"/>
        <v>#N/A</v>
      </c>
      <c r="BJ22" s="31" t="e">
        <f t="shared" si="1"/>
        <v>#N/A</v>
      </c>
      <c r="BK22" s="31" t="e">
        <f>IF(OR(AND(LEFT(BH22,1)="U",BH22&lt;&gt;"U"),AND(LEFT(BH22,1)="L",BH22&lt;&gt;"L"),AND(LEFT(BH22,1)="T",BH22&lt;&gt;"T"),LEN(BH22)=3),1,LOOKUP(K22,燃料,'名前関係'!$F$12:$F$41))</f>
        <v>#N/A</v>
      </c>
      <c r="BL22" s="31" t="e">
        <f t="shared" si="2"/>
        <v>#N/A</v>
      </c>
      <c r="BM22" s="31" t="e">
        <f>IF(AND(LEFT(BH22,1)="V",BH22&lt;&gt;"V"),1,LOOKUP(K22,燃料,'名前関係'!$I$12:$I$41))</f>
        <v>#N/A</v>
      </c>
      <c r="BN22" s="268" t="e">
        <f t="shared" si="27"/>
        <v>#N/A</v>
      </c>
      <c r="BO22" s="32">
        <f>IF(ISERROR(BN22)=TRUE,"",IF(LEN(BN22)=2,LOOKUP(BN22,'名前関係'!$M$3:$M$10,'名前関係'!$N$3:$N$10),""))</f>
      </c>
      <c r="BP22" s="268" t="e">
        <f t="shared" si="28"/>
        <v>#N/A</v>
      </c>
      <c r="BQ22" s="32">
        <f>IF(ISERROR(BP22)=TRUE,"",IF(LEN(BP22)=2,LOOKUP(BP22,'名前関係'!$Q$3:$Q$6,'名前関係'!$R$3:$R$6),""))</f>
      </c>
      <c r="BR22" s="32">
        <f>IF(ISERROR(BP22)=TRUE,"",IF(LEN(BP22)=2,LOOKUP(BP22,'名前関係'!$Q$3:$Q$6,'名前関係'!$S$3:$S$6),""))</f>
      </c>
      <c r="BS22" s="31">
        <f>IF(Q22="",1,IF(RIGHT(LEFT($G$1,4),2)&gt;=LEFT(Q22,2),(IF(ISERROR(VLOOKUP(BH22,'名前関係'!$A$2:$B$22,2,FALSE)),0.7,VLOOKUP(BH22,'名前関係'!$A$2:$B$22,2,FALSE))),1))</f>
        <v>1</v>
      </c>
      <c r="BT22" s="33">
        <f t="shared" si="29"/>
      </c>
      <c r="BU22" s="34" t="e">
        <f>VLOOKUP(K22,'名前関係'!$D$12:$J$41,7,FALSE)</f>
        <v>#N/A</v>
      </c>
      <c r="BV22" s="33">
        <f t="shared" si="30"/>
      </c>
      <c r="BW22" s="119">
        <f t="shared" si="31"/>
      </c>
      <c r="BX22" s="33">
        <f t="shared" si="32"/>
      </c>
      <c r="BY22" s="33">
        <f t="shared" si="33"/>
      </c>
      <c r="BZ22" s="33" t="e">
        <f>LOOKUP(K22,燃料,'名前関係'!$K$12:$K$41)</f>
        <v>#N/A</v>
      </c>
      <c r="CA22" s="32" t="e">
        <f t="shared" si="34"/>
        <v>#N/A</v>
      </c>
      <c r="CB22" s="31">
        <f t="shared" si="35"/>
      </c>
      <c r="CC22" s="31">
        <f t="shared" si="36"/>
      </c>
      <c r="CD22" s="31">
        <f t="shared" si="37"/>
      </c>
      <c r="CE22" s="31">
        <f t="shared" si="38"/>
      </c>
      <c r="CF22" s="33">
        <f>IF(OR(AV22="",AV22=0),"",IF(AND(LEFT(K22,2)="11",BD22=4,CK22&gt;"200109"),"18",LOOKUP(K22,燃料,'名前関係'!$J$12:$J$41))&amp;BB22&amp;BE22)</f>
      </c>
      <c r="CG22" s="33">
        <f>IF(OR(AU22="",AU22=0),"",IF(AND(LEFT(K22,2)="11",BD22=4,CK22&gt;"200109"),"18",LOOKUP(K22,燃料,'名前関係'!$J$12:$J$41))&amp;BB22&amp;BE22)</f>
      </c>
      <c r="CH22" s="31" t="e">
        <f t="shared" si="39"/>
        <v>#N/A</v>
      </c>
      <c r="CI22" s="31" t="e">
        <f t="shared" si="40"/>
        <v>#N/A</v>
      </c>
      <c r="CJ22" s="33" t="e">
        <f t="shared" si="3"/>
        <v>#N/A</v>
      </c>
      <c r="CK22" s="113">
        <f t="shared" si="41"/>
      </c>
      <c r="CL22" s="113">
        <f t="shared" si="42"/>
      </c>
      <c r="CM22" s="113">
        <f t="shared" si="43"/>
      </c>
      <c r="CN22" s="113">
        <f t="shared" si="44"/>
      </c>
      <c r="CO22" s="113">
        <f t="shared" si="45"/>
      </c>
      <c r="CP22" s="113">
        <f>IF(AND(K22&lt;&gt;"",B22=""),1,IF(COUNTIF($B$5:$B22,B22)&gt;1,1,0))</f>
        <v>0</v>
      </c>
    </row>
    <row r="23" spans="1:94" s="35" customFormat="1" ht="13.5" customHeight="1">
      <c r="A23" s="53"/>
      <c r="B23" s="53"/>
      <c r="C23" s="53"/>
      <c r="D23" s="53"/>
      <c r="E23" s="53"/>
      <c r="F23" s="53"/>
      <c r="G23" s="53"/>
      <c r="H23" s="404"/>
      <c r="I23" s="405"/>
      <c r="J23" s="53"/>
      <c r="K23" s="53"/>
      <c r="L23" s="406"/>
      <c r="M23" s="407"/>
      <c r="N23" s="277"/>
      <c r="O23" s="278"/>
      <c r="P23" s="279"/>
      <c r="Q23" s="279"/>
      <c r="R23" s="402">
        <f t="shared" si="4"/>
      </c>
      <c r="S23" s="402">
        <f t="shared" si="5"/>
      </c>
      <c r="T23" s="403"/>
      <c r="U23" s="150">
        <f t="shared" si="6"/>
      </c>
      <c r="V23" s="150">
        <f>IF(ISERROR(#REF!)=TRUE,"",#REF!)</f>
      </c>
      <c r="W23" s="151"/>
      <c r="X23" s="111">
        <f t="shared" si="7"/>
      </c>
      <c r="Y23" s="111"/>
      <c r="Z23" s="130"/>
      <c r="AA23" s="131"/>
      <c r="AB23" s="132"/>
      <c r="AC23" s="131"/>
      <c r="AD23" s="132"/>
      <c r="AE23" s="131"/>
      <c r="AF23" s="132"/>
      <c r="AG23" s="131"/>
      <c r="AH23" s="132"/>
      <c r="AI23" s="131"/>
      <c r="AJ23" s="132"/>
      <c r="AK23" s="266">
        <f t="shared" si="8"/>
      </c>
      <c r="AL23" s="128" t="e">
        <f t="shared" si="9"/>
        <v>#N/A</v>
      </c>
      <c r="AM23" s="127">
        <f t="shared" si="10"/>
      </c>
      <c r="AN23" s="127">
        <f t="shared" si="11"/>
      </c>
      <c r="AO23" s="113">
        <f t="shared" si="12"/>
      </c>
      <c r="AP23" s="112">
        <f t="shared" si="13"/>
      </c>
      <c r="AQ23" s="112">
        <f t="shared" si="14"/>
      </c>
      <c r="AR23" s="111">
        <f t="shared" si="15"/>
      </c>
      <c r="AS23" s="111">
        <f>IF(K23="","",LOOKUP($G$1,実績報告年度,'名前関係'!$E$44:$E$48))</f>
      </c>
      <c r="AT23" s="111">
        <f t="shared" si="16"/>
      </c>
      <c r="AU23" s="111">
        <f t="shared" si="17"/>
      </c>
      <c r="AV23" s="111">
        <f t="shared" si="18"/>
      </c>
      <c r="AW23" s="31">
        <f ca="1" t="shared" si="19"/>
        <v>0</v>
      </c>
      <c r="AX23" s="31" t="e">
        <f t="shared" si="0"/>
        <v>#N/A</v>
      </c>
      <c r="AY23" s="31">
        <f>ROWS($AY$4:AY23)-1</f>
        <v>19</v>
      </c>
      <c r="AZ23" s="111" t="e">
        <f t="shared" si="20"/>
        <v>#N/A</v>
      </c>
      <c r="BA23" s="31" t="e">
        <f>LOOKUP(G23,種類,'名前関係'!$E$2:$E$9)</f>
        <v>#N/A</v>
      </c>
      <c r="BB23" s="31" t="e">
        <f>LOOKUP(G23,種類,'名前関係'!$F$2:$F$9)</f>
        <v>#N/A</v>
      </c>
      <c r="BC23" s="32">
        <f t="shared" si="21"/>
        <v>1</v>
      </c>
      <c r="BD23" s="31">
        <f t="shared" si="22"/>
      </c>
      <c r="BE23" s="31">
        <f t="shared" si="23"/>
      </c>
      <c r="BF23" s="31" t="e">
        <f t="shared" si="24"/>
        <v>#N/A</v>
      </c>
      <c r="BG23" s="31" t="e">
        <f>LOOKUP(K23,燃料,'名前関係'!$E$12:$E$41)</f>
        <v>#N/A</v>
      </c>
      <c r="BH23" s="31">
        <f t="shared" si="25"/>
      </c>
      <c r="BI23" s="31" t="e">
        <f t="shared" si="26"/>
        <v>#N/A</v>
      </c>
      <c r="BJ23" s="31" t="e">
        <f t="shared" si="1"/>
        <v>#N/A</v>
      </c>
      <c r="BK23" s="31" t="e">
        <f>IF(OR(AND(LEFT(BH23,1)="U",BH23&lt;&gt;"U"),AND(LEFT(BH23,1)="L",BH23&lt;&gt;"L"),AND(LEFT(BH23,1)="T",BH23&lt;&gt;"T"),LEN(BH23)=3),1,LOOKUP(K23,燃料,'名前関係'!$F$12:$F$41))</f>
        <v>#N/A</v>
      </c>
      <c r="BL23" s="31" t="e">
        <f t="shared" si="2"/>
        <v>#N/A</v>
      </c>
      <c r="BM23" s="31" t="e">
        <f>IF(AND(LEFT(BH23,1)="V",BH23&lt;&gt;"V"),1,LOOKUP(K23,燃料,'名前関係'!$I$12:$I$41))</f>
        <v>#N/A</v>
      </c>
      <c r="BN23" s="268" t="e">
        <f t="shared" si="27"/>
        <v>#N/A</v>
      </c>
      <c r="BO23" s="32">
        <f>IF(ISERROR(BN23)=TRUE,"",IF(LEN(BN23)=2,LOOKUP(BN23,'名前関係'!$M$3:$M$10,'名前関係'!$N$3:$N$10),""))</f>
      </c>
      <c r="BP23" s="268" t="e">
        <f t="shared" si="28"/>
        <v>#N/A</v>
      </c>
      <c r="BQ23" s="32">
        <f>IF(ISERROR(BP23)=TRUE,"",IF(LEN(BP23)=2,LOOKUP(BP23,'名前関係'!$Q$3:$Q$6,'名前関係'!$R$3:$R$6),""))</f>
      </c>
      <c r="BR23" s="32">
        <f>IF(ISERROR(BP23)=TRUE,"",IF(LEN(BP23)=2,LOOKUP(BP23,'名前関係'!$Q$3:$Q$6,'名前関係'!$S$3:$S$6),""))</f>
      </c>
      <c r="BS23" s="31">
        <f>IF(Q23="",1,IF(RIGHT(LEFT($G$1,4),2)&gt;=LEFT(Q23,2),(IF(ISERROR(VLOOKUP(BH23,'名前関係'!$A$2:$B$22,2,FALSE)),0.7,VLOOKUP(BH23,'名前関係'!$A$2:$B$22,2,FALSE))),1))</f>
        <v>1</v>
      </c>
      <c r="BT23" s="33">
        <f t="shared" si="29"/>
      </c>
      <c r="BU23" s="34" t="e">
        <f>VLOOKUP(K23,'名前関係'!$D$12:$J$41,7,FALSE)</f>
        <v>#N/A</v>
      </c>
      <c r="BV23" s="33">
        <f t="shared" si="30"/>
      </c>
      <c r="BW23" s="119">
        <f t="shared" si="31"/>
      </c>
      <c r="BX23" s="33">
        <f t="shared" si="32"/>
      </c>
      <c r="BY23" s="33">
        <f t="shared" si="33"/>
      </c>
      <c r="BZ23" s="33" t="e">
        <f>LOOKUP(K23,燃料,'名前関係'!$K$12:$K$41)</f>
        <v>#N/A</v>
      </c>
      <c r="CA23" s="32" t="e">
        <f t="shared" si="34"/>
        <v>#N/A</v>
      </c>
      <c r="CB23" s="31">
        <f t="shared" si="35"/>
      </c>
      <c r="CC23" s="31">
        <f t="shared" si="36"/>
      </c>
      <c r="CD23" s="31">
        <f t="shared" si="37"/>
      </c>
      <c r="CE23" s="31">
        <f t="shared" si="38"/>
      </c>
      <c r="CF23" s="33">
        <f>IF(OR(AV23="",AV23=0),"",IF(AND(LEFT(K23,2)="11",BD23=4,CK23&gt;"200109"),"18",LOOKUP(K23,燃料,'名前関係'!$J$12:$J$41))&amp;BB23&amp;BE23)</f>
      </c>
      <c r="CG23" s="33">
        <f>IF(OR(AU23="",AU23=0),"",IF(AND(LEFT(K23,2)="11",BD23=4,CK23&gt;"200109"),"18",LOOKUP(K23,燃料,'名前関係'!$J$12:$J$41))&amp;BB23&amp;BE23)</f>
      </c>
      <c r="CH23" s="31" t="e">
        <f t="shared" si="39"/>
        <v>#N/A</v>
      </c>
      <c r="CI23" s="31" t="e">
        <f t="shared" si="40"/>
        <v>#N/A</v>
      </c>
      <c r="CJ23" s="33" t="e">
        <f t="shared" si="3"/>
        <v>#N/A</v>
      </c>
      <c r="CK23" s="113">
        <f t="shared" si="41"/>
      </c>
      <c r="CL23" s="113">
        <f t="shared" si="42"/>
      </c>
      <c r="CM23" s="113">
        <f t="shared" si="43"/>
      </c>
      <c r="CN23" s="113">
        <f t="shared" si="44"/>
      </c>
      <c r="CO23" s="113">
        <f t="shared" si="45"/>
      </c>
      <c r="CP23" s="113">
        <f>IF(AND(K23&lt;&gt;"",B23=""),1,IF(COUNTIF($B$5:$B23,B23)&gt;1,1,0))</f>
        <v>0</v>
      </c>
    </row>
    <row r="24" spans="1:94" s="35" customFormat="1" ht="13.5" customHeight="1">
      <c r="A24" s="53"/>
      <c r="B24" s="53"/>
      <c r="C24" s="53"/>
      <c r="D24" s="53"/>
      <c r="E24" s="53"/>
      <c r="F24" s="53"/>
      <c r="G24" s="53"/>
      <c r="H24" s="404"/>
      <c r="I24" s="405"/>
      <c r="J24" s="53"/>
      <c r="K24" s="53"/>
      <c r="L24" s="406"/>
      <c r="M24" s="407"/>
      <c r="N24" s="277"/>
      <c r="O24" s="278"/>
      <c r="P24" s="279"/>
      <c r="Q24" s="279"/>
      <c r="R24" s="402">
        <f t="shared" si="4"/>
      </c>
      <c r="S24" s="402">
        <f t="shared" si="5"/>
      </c>
      <c r="T24" s="403"/>
      <c r="U24" s="150">
        <f t="shared" si="6"/>
      </c>
      <c r="V24" s="150">
        <f>IF(ISERROR(#REF!)=TRUE,"",#REF!)</f>
      </c>
      <c r="W24" s="151"/>
      <c r="X24" s="111">
        <f t="shared" si="7"/>
      </c>
      <c r="Y24" s="111"/>
      <c r="Z24" s="130"/>
      <c r="AA24" s="131"/>
      <c r="AB24" s="132"/>
      <c r="AC24" s="131"/>
      <c r="AD24" s="132"/>
      <c r="AE24" s="131"/>
      <c r="AF24" s="132"/>
      <c r="AG24" s="131"/>
      <c r="AH24" s="132"/>
      <c r="AI24" s="131"/>
      <c r="AJ24" s="132"/>
      <c r="AK24" s="266">
        <f t="shared" si="8"/>
      </c>
      <c r="AL24" s="128" t="e">
        <f t="shared" si="9"/>
        <v>#N/A</v>
      </c>
      <c r="AM24" s="127">
        <f t="shared" si="10"/>
      </c>
      <c r="AN24" s="127">
        <f t="shared" si="11"/>
      </c>
      <c r="AO24" s="113">
        <f t="shared" si="12"/>
      </c>
      <c r="AP24" s="112">
        <f t="shared" si="13"/>
      </c>
      <c r="AQ24" s="112">
        <f t="shared" si="14"/>
      </c>
      <c r="AR24" s="111">
        <f t="shared" si="15"/>
      </c>
      <c r="AS24" s="111">
        <f>IF(K24="","",LOOKUP($G$1,実績報告年度,'名前関係'!$E$44:$E$48))</f>
      </c>
      <c r="AT24" s="111">
        <f t="shared" si="16"/>
      </c>
      <c r="AU24" s="111">
        <f t="shared" si="17"/>
      </c>
      <c r="AV24" s="111">
        <f t="shared" si="18"/>
      </c>
      <c r="AW24" s="31">
        <f ca="1" t="shared" si="19"/>
        <v>0</v>
      </c>
      <c r="AX24" s="31" t="e">
        <f t="shared" si="0"/>
        <v>#N/A</v>
      </c>
      <c r="AY24" s="31">
        <f>ROWS($AY$4:AY24)-1</f>
        <v>20</v>
      </c>
      <c r="AZ24" s="111" t="e">
        <f t="shared" si="20"/>
        <v>#N/A</v>
      </c>
      <c r="BA24" s="31" t="e">
        <f>LOOKUP(G24,種類,'名前関係'!$E$2:$E$9)</f>
        <v>#N/A</v>
      </c>
      <c r="BB24" s="31" t="e">
        <f>LOOKUP(G24,種類,'名前関係'!$F$2:$F$9)</f>
        <v>#N/A</v>
      </c>
      <c r="BC24" s="32">
        <f t="shared" si="21"/>
        <v>1</v>
      </c>
      <c r="BD24" s="31">
        <f t="shared" si="22"/>
      </c>
      <c r="BE24" s="31">
        <f t="shared" si="23"/>
      </c>
      <c r="BF24" s="31" t="e">
        <f t="shared" si="24"/>
        <v>#N/A</v>
      </c>
      <c r="BG24" s="31" t="e">
        <f>LOOKUP(K24,燃料,'名前関係'!$E$12:$E$41)</f>
        <v>#N/A</v>
      </c>
      <c r="BH24" s="31">
        <f t="shared" si="25"/>
      </c>
      <c r="BI24" s="31" t="e">
        <f t="shared" si="26"/>
        <v>#N/A</v>
      </c>
      <c r="BJ24" s="31" t="e">
        <f t="shared" si="1"/>
        <v>#N/A</v>
      </c>
      <c r="BK24" s="31" t="e">
        <f>IF(OR(AND(LEFT(BH24,1)="U",BH24&lt;&gt;"U"),AND(LEFT(BH24,1)="L",BH24&lt;&gt;"L"),AND(LEFT(BH24,1)="T",BH24&lt;&gt;"T"),LEN(BH24)=3),1,LOOKUP(K24,燃料,'名前関係'!$F$12:$F$41))</f>
        <v>#N/A</v>
      </c>
      <c r="BL24" s="31" t="e">
        <f t="shared" si="2"/>
        <v>#N/A</v>
      </c>
      <c r="BM24" s="31" t="e">
        <f>IF(AND(LEFT(BH24,1)="V",BH24&lt;&gt;"V"),1,LOOKUP(K24,燃料,'名前関係'!$I$12:$I$41))</f>
        <v>#N/A</v>
      </c>
      <c r="BN24" s="268" t="e">
        <f t="shared" si="27"/>
        <v>#N/A</v>
      </c>
      <c r="BO24" s="32">
        <f>IF(ISERROR(BN24)=TRUE,"",IF(LEN(BN24)=2,LOOKUP(BN24,'名前関係'!$M$3:$M$10,'名前関係'!$N$3:$N$10),""))</f>
      </c>
      <c r="BP24" s="268" t="e">
        <f t="shared" si="28"/>
        <v>#N/A</v>
      </c>
      <c r="BQ24" s="32">
        <f>IF(ISERROR(BP24)=TRUE,"",IF(LEN(BP24)=2,LOOKUP(BP24,'名前関係'!$Q$3:$Q$6,'名前関係'!$R$3:$R$6),""))</f>
      </c>
      <c r="BR24" s="32">
        <f>IF(ISERROR(BP24)=TRUE,"",IF(LEN(BP24)=2,LOOKUP(BP24,'名前関係'!$Q$3:$Q$6,'名前関係'!$S$3:$S$6),""))</f>
      </c>
      <c r="BS24" s="31">
        <f>IF(Q24="",1,IF(RIGHT(LEFT($G$1,4),2)&gt;=LEFT(Q24,2),(IF(ISERROR(VLOOKUP(BH24,'名前関係'!$A$2:$B$22,2,FALSE)),0.7,VLOOKUP(BH24,'名前関係'!$A$2:$B$22,2,FALSE))),1))</f>
        <v>1</v>
      </c>
      <c r="BT24" s="33">
        <f t="shared" si="29"/>
      </c>
      <c r="BU24" s="34" t="e">
        <f>VLOOKUP(K24,'名前関係'!$D$12:$J$41,7,FALSE)</f>
        <v>#N/A</v>
      </c>
      <c r="BV24" s="33">
        <f t="shared" si="30"/>
      </c>
      <c r="BW24" s="119">
        <f t="shared" si="31"/>
      </c>
      <c r="BX24" s="33">
        <f t="shared" si="32"/>
      </c>
      <c r="BY24" s="33">
        <f t="shared" si="33"/>
      </c>
      <c r="BZ24" s="33" t="e">
        <f>LOOKUP(K24,燃料,'名前関係'!$K$12:$K$41)</f>
        <v>#N/A</v>
      </c>
      <c r="CA24" s="32" t="e">
        <f t="shared" si="34"/>
        <v>#N/A</v>
      </c>
      <c r="CB24" s="31">
        <f t="shared" si="35"/>
      </c>
      <c r="CC24" s="31">
        <f t="shared" si="36"/>
      </c>
      <c r="CD24" s="31">
        <f t="shared" si="37"/>
      </c>
      <c r="CE24" s="31">
        <f t="shared" si="38"/>
      </c>
      <c r="CF24" s="33">
        <f>IF(OR(AV24="",AV24=0),"",IF(AND(LEFT(K24,2)="11",BD24=4,CK24&gt;"200109"),"18",LOOKUP(K24,燃料,'名前関係'!$J$12:$J$41))&amp;BB24&amp;BE24)</f>
      </c>
      <c r="CG24" s="33">
        <f>IF(OR(AU24="",AU24=0),"",IF(AND(LEFT(K24,2)="11",BD24=4,CK24&gt;"200109"),"18",LOOKUP(K24,燃料,'名前関係'!$J$12:$J$41))&amp;BB24&amp;BE24)</f>
      </c>
      <c r="CH24" s="31" t="e">
        <f t="shared" si="39"/>
        <v>#N/A</v>
      </c>
      <c r="CI24" s="31" t="e">
        <f t="shared" si="40"/>
        <v>#N/A</v>
      </c>
      <c r="CJ24" s="33" t="e">
        <f t="shared" si="3"/>
        <v>#N/A</v>
      </c>
      <c r="CK24" s="113">
        <f t="shared" si="41"/>
      </c>
      <c r="CL24" s="113">
        <f t="shared" si="42"/>
      </c>
      <c r="CM24" s="113">
        <f t="shared" si="43"/>
      </c>
      <c r="CN24" s="113">
        <f t="shared" si="44"/>
      </c>
      <c r="CO24" s="113">
        <f t="shared" si="45"/>
      </c>
      <c r="CP24" s="113">
        <f>IF(AND(K24&lt;&gt;"",B24=""),1,IF(COUNTIF($B$5:$B24,B24)&gt;1,1,0))</f>
        <v>0</v>
      </c>
    </row>
    <row r="25" spans="1:94" s="35" customFormat="1" ht="13.5" customHeight="1">
      <c r="A25" s="53"/>
      <c r="B25" s="53"/>
      <c r="C25" s="53"/>
      <c r="D25" s="53"/>
      <c r="E25" s="53"/>
      <c r="F25" s="53"/>
      <c r="G25" s="53"/>
      <c r="H25" s="404"/>
      <c r="I25" s="405"/>
      <c r="J25" s="53"/>
      <c r="K25" s="53"/>
      <c r="L25" s="406"/>
      <c r="M25" s="407"/>
      <c r="N25" s="277"/>
      <c r="O25" s="278"/>
      <c r="P25" s="279"/>
      <c r="Q25" s="279"/>
      <c r="R25" s="402">
        <f t="shared" si="4"/>
      </c>
      <c r="S25" s="402">
        <f t="shared" si="5"/>
      </c>
      <c r="T25" s="403"/>
      <c r="U25" s="150">
        <f t="shared" si="6"/>
      </c>
      <c r="V25" s="150">
        <f>IF(ISERROR(#REF!)=TRUE,"",#REF!)</f>
      </c>
      <c r="W25" s="151"/>
      <c r="X25" s="111">
        <f t="shared" si="7"/>
      </c>
      <c r="Y25" s="111"/>
      <c r="Z25" s="130"/>
      <c r="AA25" s="131"/>
      <c r="AB25" s="132"/>
      <c r="AC25" s="131"/>
      <c r="AD25" s="132"/>
      <c r="AE25" s="131"/>
      <c r="AF25" s="132"/>
      <c r="AG25" s="131"/>
      <c r="AH25" s="132"/>
      <c r="AI25" s="131"/>
      <c r="AJ25" s="132"/>
      <c r="AK25" s="266">
        <f t="shared" si="8"/>
      </c>
      <c r="AL25" s="128" t="e">
        <f t="shared" si="9"/>
        <v>#N/A</v>
      </c>
      <c r="AM25" s="127">
        <f t="shared" si="10"/>
      </c>
      <c r="AN25" s="127">
        <f t="shared" si="11"/>
      </c>
      <c r="AO25" s="113">
        <f t="shared" si="12"/>
      </c>
      <c r="AP25" s="112">
        <f t="shared" si="13"/>
      </c>
      <c r="AQ25" s="112">
        <f t="shared" si="14"/>
      </c>
      <c r="AR25" s="111">
        <f t="shared" si="15"/>
      </c>
      <c r="AS25" s="111">
        <f>IF(K25="","",LOOKUP($G$1,実績報告年度,'名前関係'!$E$44:$E$48))</f>
      </c>
      <c r="AT25" s="111">
        <f t="shared" si="16"/>
      </c>
      <c r="AU25" s="111">
        <f t="shared" si="17"/>
      </c>
      <c r="AV25" s="111">
        <f t="shared" si="18"/>
      </c>
      <c r="AW25" s="31">
        <f ca="1" t="shared" si="19"/>
        <v>0</v>
      </c>
      <c r="AX25" s="31" t="e">
        <f t="shared" si="0"/>
        <v>#N/A</v>
      </c>
      <c r="AY25" s="31">
        <f>ROWS($AY$4:AY25)-1</f>
        <v>21</v>
      </c>
      <c r="AZ25" s="111" t="e">
        <f t="shared" si="20"/>
        <v>#N/A</v>
      </c>
      <c r="BA25" s="31" t="e">
        <f>LOOKUP(G25,種類,'名前関係'!$E$2:$E$9)</f>
        <v>#N/A</v>
      </c>
      <c r="BB25" s="31" t="e">
        <f>LOOKUP(G25,種類,'名前関係'!$F$2:$F$9)</f>
        <v>#N/A</v>
      </c>
      <c r="BC25" s="32">
        <f t="shared" si="21"/>
        <v>1</v>
      </c>
      <c r="BD25" s="31">
        <f t="shared" si="22"/>
      </c>
      <c r="BE25" s="31">
        <f t="shared" si="23"/>
      </c>
      <c r="BF25" s="31" t="e">
        <f t="shared" si="24"/>
        <v>#N/A</v>
      </c>
      <c r="BG25" s="31" t="e">
        <f>LOOKUP(K25,燃料,'名前関係'!$E$12:$E$41)</f>
        <v>#N/A</v>
      </c>
      <c r="BH25" s="31">
        <f t="shared" si="25"/>
      </c>
      <c r="BI25" s="31" t="e">
        <f t="shared" si="26"/>
        <v>#N/A</v>
      </c>
      <c r="BJ25" s="31" t="e">
        <f t="shared" si="1"/>
        <v>#N/A</v>
      </c>
      <c r="BK25" s="31" t="e">
        <f>IF(OR(AND(LEFT(BH25,1)="U",BH25&lt;&gt;"U"),AND(LEFT(BH25,1)="L",BH25&lt;&gt;"L"),AND(LEFT(BH25,1)="T",BH25&lt;&gt;"T"),LEN(BH25)=3),1,LOOKUP(K25,燃料,'名前関係'!$F$12:$F$41))</f>
        <v>#N/A</v>
      </c>
      <c r="BL25" s="31" t="e">
        <f t="shared" si="2"/>
        <v>#N/A</v>
      </c>
      <c r="BM25" s="31" t="e">
        <f>IF(AND(LEFT(BH25,1)="V",BH25&lt;&gt;"V"),1,LOOKUP(K25,燃料,'名前関係'!$I$12:$I$41))</f>
        <v>#N/A</v>
      </c>
      <c r="BN25" s="268" t="e">
        <f t="shared" si="27"/>
        <v>#N/A</v>
      </c>
      <c r="BO25" s="32">
        <f>IF(ISERROR(BN25)=TRUE,"",IF(LEN(BN25)=2,LOOKUP(BN25,'名前関係'!$M$3:$M$10,'名前関係'!$N$3:$N$10),""))</f>
      </c>
      <c r="BP25" s="268" t="e">
        <f t="shared" si="28"/>
        <v>#N/A</v>
      </c>
      <c r="BQ25" s="32">
        <f>IF(ISERROR(BP25)=TRUE,"",IF(LEN(BP25)=2,LOOKUP(BP25,'名前関係'!$Q$3:$Q$6,'名前関係'!$R$3:$R$6),""))</f>
      </c>
      <c r="BR25" s="32">
        <f>IF(ISERROR(BP25)=TRUE,"",IF(LEN(BP25)=2,LOOKUP(BP25,'名前関係'!$Q$3:$Q$6,'名前関係'!$S$3:$S$6),""))</f>
      </c>
      <c r="BS25" s="31">
        <f>IF(Q25="",1,IF(RIGHT(LEFT($G$1,4),2)&gt;=LEFT(Q25,2),(IF(ISERROR(VLOOKUP(BH25,'名前関係'!$A$2:$B$22,2,FALSE)),0.7,VLOOKUP(BH25,'名前関係'!$A$2:$B$22,2,FALSE))),1))</f>
        <v>1</v>
      </c>
      <c r="BT25" s="33">
        <f t="shared" si="29"/>
      </c>
      <c r="BU25" s="34" t="e">
        <f>VLOOKUP(K25,'名前関係'!$D$12:$J$41,7,FALSE)</f>
        <v>#N/A</v>
      </c>
      <c r="BV25" s="33">
        <f t="shared" si="30"/>
      </c>
      <c r="BW25" s="119">
        <f t="shared" si="31"/>
      </c>
      <c r="BX25" s="33">
        <f t="shared" si="32"/>
      </c>
      <c r="BY25" s="33">
        <f t="shared" si="33"/>
      </c>
      <c r="BZ25" s="33" t="e">
        <f>LOOKUP(K25,燃料,'名前関係'!$K$12:$K$41)</f>
        <v>#N/A</v>
      </c>
      <c r="CA25" s="32" t="e">
        <f t="shared" si="34"/>
        <v>#N/A</v>
      </c>
      <c r="CB25" s="31">
        <f t="shared" si="35"/>
      </c>
      <c r="CC25" s="31">
        <f t="shared" si="36"/>
      </c>
      <c r="CD25" s="31">
        <f t="shared" si="37"/>
      </c>
      <c r="CE25" s="31">
        <f t="shared" si="38"/>
      </c>
      <c r="CF25" s="33">
        <f>IF(OR(AV25="",AV25=0),"",IF(AND(LEFT(K25,2)="11",BD25=4,CK25&gt;"200109"),"18",LOOKUP(K25,燃料,'名前関係'!$J$12:$J$41))&amp;BB25&amp;BE25)</f>
      </c>
      <c r="CG25" s="33">
        <f>IF(OR(AU25="",AU25=0),"",IF(AND(LEFT(K25,2)="11",BD25=4,CK25&gt;"200109"),"18",LOOKUP(K25,燃料,'名前関係'!$J$12:$J$41))&amp;BB25&amp;BE25)</f>
      </c>
      <c r="CH25" s="31" t="e">
        <f t="shared" si="39"/>
        <v>#N/A</v>
      </c>
      <c r="CI25" s="31" t="e">
        <f t="shared" si="40"/>
        <v>#N/A</v>
      </c>
      <c r="CJ25" s="33" t="e">
        <f t="shared" si="3"/>
        <v>#N/A</v>
      </c>
      <c r="CK25" s="113">
        <f t="shared" si="41"/>
      </c>
      <c r="CL25" s="113">
        <f t="shared" si="42"/>
      </c>
      <c r="CM25" s="113">
        <f t="shared" si="43"/>
      </c>
      <c r="CN25" s="113">
        <f t="shared" si="44"/>
      </c>
      <c r="CO25" s="113">
        <f t="shared" si="45"/>
      </c>
      <c r="CP25" s="113">
        <f>IF(AND(K25&lt;&gt;"",B25=""),1,IF(COUNTIF($B$5:$B25,B25)&gt;1,1,0))</f>
        <v>0</v>
      </c>
    </row>
    <row r="26" spans="1:94" s="35" customFormat="1" ht="13.5" customHeight="1">
      <c r="A26" s="53"/>
      <c r="B26" s="53"/>
      <c r="C26" s="53"/>
      <c r="D26" s="53"/>
      <c r="E26" s="53"/>
      <c r="F26" s="53"/>
      <c r="G26" s="53"/>
      <c r="H26" s="404"/>
      <c r="I26" s="405"/>
      <c r="J26" s="53"/>
      <c r="K26" s="53"/>
      <c r="L26" s="406"/>
      <c r="M26" s="407"/>
      <c r="N26" s="277"/>
      <c r="O26" s="278"/>
      <c r="P26" s="279"/>
      <c r="Q26" s="279"/>
      <c r="R26" s="402">
        <f t="shared" si="4"/>
      </c>
      <c r="S26" s="402">
        <f t="shared" si="5"/>
      </c>
      <c r="T26" s="403"/>
      <c r="U26" s="150">
        <f t="shared" si="6"/>
      </c>
      <c r="V26" s="150">
        <f>IF(ISERROR(#REF!)=TRUE,"",#REF!)</f>
      </c>
      <c r="W26" s="151"/>
      <c r="X26" s="111">
        <f t="shared" si="7"/>
      </c>
      <c r="Y26" s="111"/>
      <c r="Z26" s="130"/>
      <c r="AA26" s="131"/>
      <c r="AB26" s="132"/>
      <c r="AC26" s="131"/>
      <c r="AD26" s="132"/>
      <c r="AE26" s="131"/>
      <c r="AF26" s="132"/>
      <c r="AG26" s="131"/>
      <c r="AH26" s="132"/>
      <c r="AI26" s="131"/>
      <c r="AJ26" s="132"/>
      <c r="AK26" s="266">
        <f t="shared" si="8"/>
      </c>
      <c r="AL26" s="128" t="e">
        <f t="shared" si="9"/>
        <v>#N/A</v>
      </c>
      <c r="AM26" s="127">
        <f t="shared" si="10"/>
      </c>
      <c r="AN26" s="127">
        <f t="shared" si="11"/>
      </c>
      <c r="AO26" s="113">
        <f t="shared" si="12"/>
      </c>
      <c r="AP26" s="112">
        <f t="shared" si="13"/>
      </c>
      <c r="AQ26" s="112">
        <f t="shared" si="14"/>
      </c>
      <c r="AR26" s="111">
        <f t="shared" si="15"/>
      </c>
      <c r="AS26" s="111">
        <f>IF(K26="","",LOOKUP($G$1,実績報告年度,'名前関係'!$E$44:$E$48))</f>
      </c>
      <c r="AT26" s="111">
        <f t="shared" si="16"/>
      </c>
      <c r="AU26" s="111">
        <f t="shared" si="17"/>
      </c>
      <c r="AV26" s="111">
        <f t="shared" si="18"/>
      </c>
      <c r="AW26" s="31">
        <f ca="1" t="shared" si="19"/>
        <v>0</v>
      </c>
      <c r="AX26" s="31" t="e">
        <f t="shared" si="0"/>
        <v>#N/A</v>
      </c>
      <c r="AY26" s="31">
        <f>ROWS($AY$4:AY26)-1</f>
        <v>22</v>
      </c>
      <c r="AZ26" s="111" t="e">
        <f t="shared" si="20"/>
        <v>#N/A</v>
      </c>
      <c r="BA26" s="31" t="e">
        <f>LOOKUP(G26,種類,'名前関係'!$E$2:$E$9)</f>
        <v>#N/A</v>
      </c>
      <c r="BB26" s="31" t="e">
        <f>LOOKUP(G26,種類,'名前関係'!$F$2:$F$9)</f>
        <v>#N/A</v>
      </c>
      <c r="BC26" s="32">
        <f t="shared" si="21"/>
        <v>1</v>
      </c>
      <c r="BD26" s="31">
        <f t="shared" si="22"/>
      </c>
      <c r="BE26" s="31">
        <f t="shared" si="23"/>
      </c>
      <c r="BF26" s="31" t="e">
        <f t="shared" si="24"/>
        <v>#N/A</v>
      </c>
      <c r="BG26" s="31" t="e">
        <f>LOOKUP(K26,燃料,'名前関係'!$E$12:$E$41)</f>
        <v>#N/A</v>
      </c>
      <c r="BH26" s="31">
        <f t="shared" si="25"/>
      </c>
      <c r="BI26" s="31" t="e">
        <f t="shared" si="26"/>
        <v>#N/A</v>
      </c>
      <c r="BJ26" s="31" t="e">
        <f t="shared" si="1"/>
        <v>#N/A</v>
      </c>
      <c r="BK26" s="31" t="e">
        <f>IF(OR(AND(LEFT(BH26,1)="U",BH26&lt;&gt;"U"),AND(LEFT(BH26,1)="L",BH26&lt;&gt;"L"),AND(LEFT(BH26,1)="T",BH26&lt;&gt;"T"),LEN(BH26)=3),1,LOOKUP(K26,燃料,'名前関係'!$F$12:$F$41))</f>
        <v>#N/A</v>
      </c>
      <c r="BL26" s="31" t="e">
        <f t="shared" si="2"/>
        <v>#N/A</v>
      </c>
      <c r="BM26" s="31" t="e">
        <f>IF(AND(LEFT(BH26,1)="V",BH26&lt;&gt;"V"),1,LOOKUP(K26,燃料,'名前関係'!$I$12:$I$41))</f>
        <v>#N/A</v>
      </c>
      <c r="BN26" s="268" t="e">
        <f t="shared" si="27"/>
        <v>#N/A</v>
      </c>
      <c r="BO26" s="32">
        <f>IF(ISERROR(BN26)=TRUE,"",IF(LEN(BN26)=2,LOOKUP(BN26,'名前関係'!$M$3:$M$10,'名前関係'!$N$3:$N$10),""))</f>
      </c>
      <c r="BP26" s="268" t="e">
        <f t="shared" si="28"/>
        <v>#N/A</v>
      </c>
      <c r="BQ26" s="32">
        <f>IF(ISERROR(BP26)=TRUE,"",IF(LEN(BP26)=2,LOOKUP(BP26,'名前関係'!$Q$3:$Q$6,'名前関係'!$R$3:$R$6),""))</f>
      </c>
      <c r="BR26" s="32">
        <f>IF(ISERROR(BP26)=TRUE,"",IF(LEN(BP26)=2,LOOKUP(BP26,'名前関係'!$Q$3:$Q$6,'名前関係'!$S$3:$S$6),""))</f>
      </c>
      <c r="BS26" s="31">
        <f>IF(Q26="",1,IF(RIGHT(LEFT($G$1,4),2)&gt;=LEFT(Q26,2),(IF(ISERROR(VLOOKUP(BH26,'名前関係'!$A$2:$B$22,2,FALSE)),0.7,VLOOKUP(BH26,'名前関係'!$A$2:$B$22,2,FALSE))),1))</f>
        <v>1</v>
      </c>
      <c r="BT26" s="33">
        <f t="shared" si="29"/>
      </c>
      <c r="BU26" s="34" t="e">
        <f>VLOOKUP(K26,'名前関係'!$D$12:$J$41,7,FALSE)</f>
        <v>#N/A</v>
      </c>
      <c r="BV26" s="33">
        <f t="shared" si="30"/>
      </c>
      <c r="BW26" s="119">
        <f t="shared" si="31"/>
      </c>
      <c r="BX26" s="33">
        <f t="shared" si="32"/>
      </c>
      <c r="BY26" s="33">
        <f t="shared" si="33"/>
      </c>
      <c r="BZ26" s="33" t="e">
        <f>LOOKUP(K26,燃料,'名前関係'!$K$12:$K$41)</f>
        <v>#N/A</v>
      </c>
      <c r="CA26" s="32" t="e">
        <f t="shared" si="34"/>
        <v>#N/A</v>
      </c>
      <c r="CB26" s="31">
        <f t="shared" si="35"/>
      </c>
      <c r="CC26" s="31">
        <f t="shared" si="36"/>
      </c>
      <c r="CD26" s="31">
        <f t="shared" si="37"/>
      </c>
      <c r="CE26" s="31">
        <f t="shared" si="38"/>
      </c>
      <c r="CF26" s="33">
        <f>IF(OR(AV26="",AV26=0),"",IF(AND(LEFT(K26,2)="11",BD26=4,CK26&gt;"200109"),"18",LOOKUP(K26,燃料,'名前関係'!$J$12:$J$41))&amp;BB26&amp;BE26)</f>
      </c>
      <c r="CG26" s="33">
        <f>IF(OR(AU26="",AU26=0),"",IF(AND(LEFT(K26,2)="11",BD26=4,CK26&gt;"200109"),"18",LOOKUP(K26,燃料,'名前関係'!$J$12:$J$41))&amp;BB26&amp;BE26)</f>
      </c>
      <c r="CH26" s="31" t="e">
        <f t="shared" si="39"/>
        <v>#N/A</v>
      </c>
      <c r="CI26" s="31" t="e">
        <f t="shared" si="40"/>
        <v>#N/A</v>
      </c>
      <c r="CJ26" s="33" t="e">
        <f t="shared" si="3"/>
        <v>#N/A</v>
      </c>
      <c r="CK26" s="113">
        <f t="shared" si="41"/>
      </c>
      <c r="CL26" s="113">
        <f t="shared" si="42"/>
      </c>
      <c r="CM26" s="113">
        <f t="shared" si="43"/>
      </c>
      <c r="CN26" s="113">
        <f t="shared" si="44"/>
      </c>
      <c r="CO26" s="113">
        <f t="shared" si="45"/>
      </c>
      <c r="CP26" s="113">
        <f>IF(AND(K26&lt;&gt;"",B26=""),1,IF(COUNTIF($B$5:$B26,B26)&gt;1,1,0))</f>
        <v>0</v>
      </c>
    </row>
    <row r="27" spans="1:94" s="35" customFormat="1" ht="13.5" customHeight="1">
      <c r="A27" s="53"/>
      <c r="B27" s="53"/>
      <c r="C27" s="53"/>
      <c r="D27" s="53"/>
      <c r="E27" s="53"/>
      <c r="F27" s="53"/>
      <c r="G27" s="53"/>
      <c r="H27" s="404"/>
      <c r="I27" s="405"/>
      <c r="J27" s="53"/>
      <c r="K27" s="53"/>
      <c r="L27" s="406"/>
      <c r="M27" s="407"/>
      <c r="N27" s="277"/>
      <c r="O27" s="278"/>
      <c r="P27" s="279"/>
      <c r="Q27" s="279"/>
      <c r="R27" s="402">
        <f t="shared" si="4"/>
      </c>
      <c r="S27" s="402">
        <f t="shared" si="5"/>
      </c>
      <c r="T27" s="403"/>
      <c r="U27" s="150">
        <f t="shared" si="6"/>
      </c>
      <c r="V27" s="150">
        <f>IF(ISERROR(#REF!)=TRUE,"",#REF!)</f>
      </c>
      <c r="W27" s="151"/>
      <c r="X27" s="111">
        <f t="shared" si="7"/>
      </c>
      <c r="Y27" s="111"/>
      <c r="Z27" s="130"/>
      <c r="AA27" s="131"/>
      <c r="AB27" s="132"/>
      <c r="AC27" s="131"/>
      <c r="AD27" s="132"/>
      <c r="AE27" s="131"/>
      <c r="AF27" s="132"/>
      <c r="AG27" s="131"/>
      <c r="AH27" s="132"/>
      <c r="AI27" s="131"/>
      <c r="AJ27" s="132"/>
      <c r="AK27" s="266">
        <f t="shared" si="8"/>
      </c>
      <c r="AL27" s="128" t="e">
        <f t="shared" si="9"/>
        <v>#N/A</v>
      </c>
      <c r="AM27" s="127">
        <f t="shared" si="10"/>
      </c>
      <c r="AN27" s="127">
        <f t="shared" si="11"/>
      </c>
      <c r="AO27" s="113">
        <f t="shared" si="12"/>
      </c>
      <c r="AP27" s="112">
        <f t="shared" si="13"/>
      </c>
      <c r="AQ27" s="112">
        <f t="shared" si="14"/>
      </c>
      <c r="AR27" s="111">
        <f t="shared" si="15"/>
      </c>
      <c r="AS27" s="111">
        <f>IF(K27="","",LOOKUP($G$1,実績報告年度,'名前関係'!$E$44:$E$48))</f>
      </c>
      <c r="AT27" s="111">
        <f t="shared" si="16"/>
      </c>
      <c r="AU27" s="111">
        <f t="shared" si="17"/>
      </c>
      <c r="AV27" s="111">
        <f t="shared" si="18"/>
      </c>
      <c r="AW27" s="31">
        <f ca="1" t="shared" si="19"/>
        <v>0</v>
      </c>
      <c r="AX27" s="31" t="e">
        <f t="shared" si="0"/>
        <v>#N/A</v>
      </c>
      <c r="AY27" s="31">
        <f>ROWS($AY$4:AY27)-1</f>
        <v>23</v>
      </c>
      <c r="AZ27" s="111" t="e">
        <f t="shared" si="20"/>
        <v>#N/A</v>
      </c>
      <c r="BA27" s="31" t="e">
        <f>LOOKUP(G27,種類,'名前関係'!$E$2:$E$9)</f>
        <v>#N/A</v>
      </c>
      <c r="BB27" s="31" t="e">
        <f>LOOKUP(G27,種類,'名前関係'!$F$2:$F$9)</f>
        <v>#N/A</v>
      </c>
      <c r="BC27" s="32">
        <f t="shared" si="21"/>
        <v>1</v>
      </c>
      <c r="BD27" s="31">
        <f t="shared" si="22"/>
      </c>
      <c r="BE27" s="31">
        <f t="shared" si="23"/>
      </c>
      <c r="BF27" s="31" t="e">
        <f t="shared" si="24"/>
        <v>#N/A</v>
      </c>
      <c r="BG27" s="31" t="e">
        <f>LOOKUP(K27,燃料,'名前関係'!$E$12:$E$41)</f>
        <v>#N/A</v>
      </c>
      <c r="BH27" s="31">
        <f t="shared" si="25"/>
      </c>
      <c r="BI27" s="31" t="e">
        <f t="shared" si="26"/>
        <v>#N/A</v>
      </c>
      <c r="BJ27" s="31" t="e">
        <f t="shared" si="1"/>
        <v>#N/A</v>
      </c>
      <c r="BK27" s="31" t="e">
        <f>IF(OR(AND(LEFT(BH27,1)="U",BH27&lt;&gt;"U"),AND(LEFT(BH27,1)="L",BH27&lt;&gt;"L"),AND(LEFT(BH27,1)="T",BH27&lt;&gt;"T"),LEN(BH27)=3),1,LOOKUP(K27,燃料,'名前関係'!$F$12:$F$41))</f>
        <v>#N/A</v>
      </c>
      <c r="BL27" s="31" t="e">
        <f t="shared" si="2"/>
        <v>#N/A</v>
      </c>
      <c r="BM27" s="31" t="e">
        <f>IF(AND(LEFT(BH27,1)="V",BH27&lt;&gt;"V"),1,LOOKUP(K27,燃料,'名前関係'!$I$12:$I$41))</f>
        <v>#N/A</v>
      </c>
      <c r="BN27" s="268" t="e">
        <f t="shared" si="27"/>
        <v>#N/A</v>
      </c>
      <c r="BO27" s="32">
        <f>IF(ISERROR(BN27)=TRUE,"",IF(LEN(BN27)=2,LOOKUP(BN27,'名前関係'!$M$3:$M$10,'名前関係'!$N$3:$N$10),""))</f>
      </c>
      <c r="BP27" s="268" t="e">
        <f t="shared" si="28"/>
        <v>#N/A</v>
      </c>
      <c r="BQ27" s="32">
        <f>IF(ISERROR(BP27)=TRUE,"",IF(LEN(BP27)=2,LOOKUP(BP27,'名前関係'!$Q$3:$Q$6,'名前関係'!$R$3:$R$6),""))</f>
      </c>
      <c r="BR27" s="32">
        <f>IF(ISERROR(BP27)=TRUE,"",IF(LEN(BP27)=2,LOOKUP(BP27,'名前関係'!$Q$3:$Q$6,'名前関係'!$S$3:$S$6),""))</f>
      </c>
      <c r="BS27" s="31">
        <f>IF(Q27="",1,IF(RIGHT(LEFT($G$1,4),2)&gt;=LEFT(Q27,2),(IF(ISERROR(VLOOKUP(BH27,'名前関係'!$A$2:$B$22,2,FALSE)),0.7,VLOOKUP(BH27,'名前関係'!$A$2:$B$22,2,FALSE))),1))</f>
        <v>1</v>
      </c>
      <c r="BT27" s="33">
        <f t="shared" si="29"/>
      </c>
      <c r="BU27" s="34" t="e">
        <f>VLOOKUP(K27,'名前関係'!$D$12:$J$41,7,FALSE)</f>
        <v>#N/A</v>
      </c>
      <c r="BV27" s="33">
        <f t="shared" si="30"/>
      </c>
      <c r="BW27" s="119">
        <f t="shared" si="31"/>
      </c>
      <c r="BX27" s="33">
        <f t="shared" si="32"/>
      </c>
      <c r="BY27" s="33">
        <f t="shared" si="33"/>
      </c>
      <c r="BZ27" s="33" t="e">
        <f>LOOKUP(K27,燃料,'名前関係'!$K$12:$K$41)</f>
        <v>#N/A</v>
      </c>
      <c r="CA27" s="32" t="e">
        <f t="shared" si="34"/>
        <v>#N/A</v>
      </c>
      <c r="CB27" s="31">
        <f t="shared" si="35"/>
      </c>
      <c r="CC27" s="31">
        <f t="shared" si="36"/>
      </c>
      <c r="CD27" s="31">
        <f t="shared" si="37"/>
      </c>
      <c r="CE27" s="31">
        <f t="shared" si="38"/>
      </c>
      <c r="CF27" s="33">
        <f>IF(OR(AV27="",AV27=0),"",IF(AND(LEFT(K27,2)="11",BD27=4,CK27&gt;"200109"),"18",LOOKUP(K27,燃料,'名前関係'!$J$12:$J$41))&amp;BB27&amp;BE27)</f>
      </c>
      <c r="CG27" s="33">
        <f>IF(OR(AU27="",AU27=0),"",IF(AND(LEFT(K27,2)="11",BD27=4,CK27&gt;"200109"),"18",LOOKUP(K27,燃料,'名前関係'!$J$12:$J$41))&amp;BB27&amp;BE27)</f>
      </c>
      <c r="CH27" s="31" t="e">
        <f t="shared" si="39"/>
        <v>#N/A</v>
      </c>
      <c r="CI27" s="31" t="e">
        <f t="shared" si="40"/>
        <v>#N/A</v>
      </c>
      <c r="CJ27" s="33" t="e">
        <f t="shared" si="3"/>
        <v>#N/A</v>
      </c>
      <c r="CK27" s="113">
        <f t="shared" si="41"/>
      </c>
      <c r="CL27" s="113">
        <f t="shared" si="42"/>
      </c>
      <c r="CM27" s="113">
        <f t="shared" si="43"/>
      </c>
      <c r="CN27" s="113">
        <f t="shared" si="44"/>
      </c>
      <c r="CO27" s="113">
        <f t="shared" si="45"/>
      </c>
      <c r="CP27" s="113">
        <f>IF(AND(K27&lt;&gt;"",B27=""),1,IF(COUNTIF($B$5:$B27,B27)&gt;1,1,0))</f>
        <v>0</v>
      </c>
    </row>
    <row r="28" spans="1:94" s="35" customFormat="1" ht="13.5" customHeight="1">
      <c r="A28" s="53"/>
      <c r="B28" s="53"/>
      <c r="C28" s="53"/>
      <c r="D28" s="53"/>
      <c r="E28" s="53"/>
      <c r="F28" s="53"/>
      <c r="G28" s="53"/>
      <c r="H28" s="404"/>
      <c r="I28" s="405"/>
      <c r="J28" s="53"/>
      <c r="K28" s="53"/>
      <c r="L28" s="406"/>
      <c r="M28" s="407"/>
      <c r="N28" s="277"/>
      <c r="O28" s="278"/>
      <c r="P28" s="279"/>
      <c r="Q28" s="279"/>
      <c r="R28" s="402">
        <f t="shared" si="4"/>
      </c>
      <c r="S28" s="402">
        <f t="shared" si="5"/>
      </c>
      <c r="T28" s="403"/>
      <c r="U28" s="150">
        <f t="shared" si="6"/>
      </c>
      <c r="V28" s="150">
        <f>IF(ISERROR(#REF!)=TRUE,"",#REF!)</f>
      </c>
      <c r="W28" s="151"/>
      <c r="X28" s="111">
        <f t="shared" si="7"/>
      </c>
      <c r="Y28" s="111"/>
      <c r="Z28" s="130"/>
      <c r="AA28" s="131"/>
      <c r="AB28" s="132"/>
      <c r="AC28" s="131"/>
      <c r="AD28" s="132"/>
      <c r="AE28" s="131"/>
      <c r="AF28" s="132"/>
      <c r="AG28" s="131"/>
      <c r="AH28" s="132"/>
      <c r="AI28" s="131"/>
      <c r="AJ28" s="132"/>
      <c r="AK28" s="266">
        <f t="shared" si="8"/>
      </c>
      <c r="AL28" s="128" t="e">
        <f t="shared" si="9"/>
        <v>#N/A</v>
      </c>
      <c r="AM28" s="127">
        <f t="shared" si="10"/>
      </c>
      <c r="AN28" s="127">
        <f t="shared" si="11"/>
      </c>
      <c r="AO28" s="113">
        <f t="shared" si="12"/>
      </c>
      <c r="AP28" s="112">
        <f t="shared" si="13"/>
      </c>
      <c r="AQ28" s="112">
        <f t="shared" si="14"/>
      </c>
      <c r="AR28" s="111">
        <f t="shared" si="15"/>
      </c>
      <c r="AS28" s="111">
        <f>IF(K28="","",LOOKUP($G$1,実績報告年度,'名前関係'!$E$44:$E$48))</f>
      </c>
      <c r="AT28" s="111">
        <f t="shared" si="16"/>
      </c>
      <c r="AU28" s="111">
        <f t="shared" si="17"/>
      </c>
      <c r="AV28" s="111">
        <f t="shared" si="18"/>
      </c>
      <c r="AW28" s="31">
        <f ca="1" t="shared" si="19"/>
        <v>0</v>
      </c>
      <c r="AX28" s="31" t="e">
        <f t="shared" si="0"/>
        <v>#N/A</v>
      </c>
      <c r="AY28" s="31">
        <f>ROWS($AY$4:AY28)-1</f>
        <v>24</v>
      </c>
      <c r="AZ28" s="111" t="e">
        <f t="shared" si="20"/>
        <v>#N/A</v>
      </c>
      <c r="BA28" s="31" t="e">
        <f>LOOKUP(G28,種類,'名前関係'!$E$2:$E$9)</f>
        <v>#N/A</v>
      </c>
      <c r="BB28" s="31" t="e">
        <f>LOOKUP(G28,種類,'名前関係'!$F$2:$F$9)</f>
        <v>#N/A</v>
      </c>
      <c r="BC28" s="32">
        <f t="shared" si="21"/>
        <v>1</v>
      </c>
      <c r="BD28" s="31">
        <f t="shared" si="22"/>
      </c>
      <c r="BE28" s="31">
        <f t="shared" si="23"/>
      </c>
      <c r="BF28" s="31" t="e">
        <f t="shared" si="24"/>
        <v>#N/A</v>
      </c>
      <c r="BG28" s="31" t="e">
        <f>LOOKUP(K28,燃料,'名前関係'!$E$12:$E$41)</f>
        <v>#N/A</v>
      </c>
      <c r="BH28" s="31">
        <f t="shared" si="25"/>
      </c>
      <c r="BI28" s="31" t="e">
        <f t="shared" si="26"/>
        <v>#N/A</v>
      </c>
      <c r="BJ28" s="31" t="e">
        <f t="shared" si="1"/>
        <v>#N/A</v>
      </c>
      <c r="BK28" s="31" t="e">
        <f>IF(OR(AND(LEFT(BH28,1)="U",BH28&lt;&gt;"U"),AND(LEFT(BH28,1)="L",BH28&lt;&gt;"L"),AND(LEFT(BH28,1)="T",BH28&lt;&gt;"T"),LEN(BH28)=3),1,LOOKUP(K28,燃料,'名前関係'!$F$12:$F$41))</f>
        <v>#N/A</v>
      </c>
      <c r="BL28" s="31" t="e">
        <f t="shared" si="2"/>
        <v>#N/A</v>
      </c>
      <c r="BM28" s="31" t="e">
        <f>IF(AND(LEFT(BH28,1)="V",BH28&lt;&gt;"V"),1,LOOKUP(K28,燃料,'名前関係'!$I$12:$I$41))</f>
        <v>#N/A</v>
      </c>
      <c r="BN28" s="268" t="e">
        <f t="shared" si="27"/>
        <v>#N/A</v>
      </c>
      <c r="BO28" s="32">
        <f>IF(ISERROR(BN28)=TRUE,"",IF(LEN(BN28)=2,LOOKUP(BN28,'名前関係'!$M$3:$M$10,'名前関係'!$N$3:$N$10),""))</f>
      </c>
      <c r="BP28" s="268" t="e">
        <f t="shared" si="28"/>
        <v>#N/A</v>
      </c>
      <c r="BQ28" s="32">
        <f>IF(ISERROR(BP28)=TRUE,"",IF(LEN(BP28)=2,LOOKUP(BP28,'名前関係'!$Q$3:$Q$6,'名前関係'!$R$3:$R$6),""))</f>
      </c>
      <c r="BR28" s="32">
        <f>IF(ISERROR(BP28)=TRUE,"",IF(LEN(BP28)=2,LOOKUP(BP28,'名前関係'!$Q$3:$Q$6,'名前関係'!$S$3:$S$6),""))</f>
      </c>
      <c r="BS28" s="31">
        <f>IF(Q28="",1,IF(RIGHT(LEFT($G$1,4),2)&gt;=LEFT(Q28,2),(IF(ISERROR(VLOOKUP(BH28,'名前関係'!$A$2:$B$22,2,FALSE)),0.7,VLOOKUP(BH28,'名前関係'!$A$2:$B$22,2,FALSE))),1))</f>
        <v>1</v>
      </c>
      <c r="BT28" s="33">
        <f t="shared" si="29"/>
      </c>
      <c r="BU28" s="34" t="e">
        <f>VLOOKUP(K28,'名前関係'!$D$12:$J$41,7,FALSE)</f>
        <v>#N/A</v>
      </c>
      <c r="BV28" s="33">
        <f t="shared" si="30"/>
      </c>
      <c r="BW28" s="119">
        <f t="shared" si="31"/>
      </c>
      <c r="BX28" s="33">
        <f t="shared" si="32"/>
      </c>
      <c r="BY28" s="33">
        <f t="shared" si="33"/>
      </c>
      <c r="BZ28" s="33" t="e">
        <f>LOOKUP(K28,燃料,'名前関係'!$K$12:$K$41)</f>
        <v>#N/A</v>
      </c>
      <c r="CA28" s="32" t="e">
        <f t="shared" si="34"/>
        <v>#N/A</v>
      </c>
      <c r="CB28" s="31">
        <f t="shared" si="35"/>
      </c>
      <c r="CC28" s="31">
        <f t="shared" si="36"/>
      </c>
      <c r="CD28" s="31">
        <f t="shared" si="37"/>
      </c>
      <c r="CE28" s="31">
        <f t="shared" si="38"/>
      </c>
      <c r="CF28" s="33">
        <f>IF(OR(AV28="",AV28=0),"",IF(AND(LEFT(K28,2)="11",BD28=4,CK28&gt;"200109"),"18",LOOKUP(K28,燃料,'名前関係'!$J$12:$J$41))&amp;BB28&amp;BE28)</f>
      </c>
      <c r="CG28" s="33">
        <f>IF(OR(AU28="",AU28=0),"",IF(AND(LEFT(K28,2)="11",BD28=4,CK28&gt;"200109"),"18",LOOKUP(K28,燃料,'名前関係'!$J$12:$J$41))&amp;BB28&amp;BE28)</f>
      </c>
      <c r="CH28" s="31" t="e">
        <f t="shared" si="39"/>
        <v>#N/A</v>
      </c>
      <c r="CI28" s="31" t="e">
        <f t="shared" si="40"/>
        <v>#N/A</v>
      </c>
      <c r="CJ28" s="33" t="e">
        <f t="shared" si="3"/>
        <v>#N/A</v>
      </c>
      <c r="CK28" s="113">
        <f t="shared" si="41"/>
      </c>
      <c r="CL28" s="113">
        <f t="shared" si="42"/>
      </c>
      <c r="CM28" s="113">
        <f t="shared" si="43"/>
      </c>
      <c r="CN28" s="113">
        <f t="shared" si="44"/>
      </c>
      <c r="CO28" s="113">
        <f t="shared" si="45"/>
      </c>
      <c r="CP28" s="113">
        <f>IF(AND(K28&lt;&gt;"",B28=""),1,IF(COUNTIF($B$5:$B28,B28)&gt;1,1,0))</f>
        <v>0</v>
      </c>
    </row>
    <row r="29" spans="1:94" s="35" customFormat="1" ht="13.5" customHeight="1">
      <c r="A29" s="53"/>
      <c r="B29" s="53"/>
      <c r="C29" s="53"/>
      <c r="D29" s="53"/>
      <c r="E29" s="53"/>
      <c r="F29" s="53"/>
      <c r="G29" s="53"/>
      <c r="H29" s="404"/>
      <c r="I29" s="405"/>
      <c r="J29" s="53"/>
      <c r="K29" s="53"/>
      <c r="L29" s="406"/>
      <c r="M29" s="407"/>
      <c r="N29" s="277"/>
      <c r="O29" s="278"/>
      <c r="P29" s="279"/>
      <c r="Q29" s="279"/>
      <c r="R29" s="402">
        <f t="shared" si="4"/>
      </c>
      <c r="S29" s="402">
        <f t="shared" si="5"/>
      </c>
      <c r="T29" s="403"/>
      <c r="U29" s="150">
        <f t="shared" si="6"/>
      </c>
      <c r="V29" s="150">
        <f>IF(ISERROR(#REF!)=TRUE,"",#REF!)</f>
      </c>
      <c r="W29" s="151"/>
      <c r="X29" s="111">
        <f t="shared" si="7"/>
      </c>
      <c r="Y29" s="111"/>
      <c r="Z29" s="130"/>
      <c r="AA29" s="131"/>
      <c r="AB29" s="132"/>
      <c r="AC29" s="131"/>
      <c r="AD29" s="132"/>
      <c r="AE29" s="131"/>
      <c r="AF29" s="132"/>
      <c r="AG29" s="131"/>
      <c r="AH29" s="132"/>
      <c r="AI29" s="131"/>
      <c r="AJ29" s="132"/>
      <c r="AK29" s="266">
        <f t="shared" si="8"/>
      </c>
      <c r="AL29" s="128" t="e">
        <f t="shared" si="9"/>
        <v>#N/A</v>
      </c>
      <c r="AM29" s="127">
        <f t="shared" si="10"/>
      </c>
      <c r="AN29" s="127">
        <f t="shared" si="11"/>
      </c>
      <c r="AO29" s="113">
        <f t="shared" si="12"/>
      </c>
      <c r="AP29" s="112">
        <f t="shared" si="13"/>
      </c>
      <c r="AQ29" s="112">
        <f t="shared" si="14"/>
      </c>
      <c r="AR29" s="111">
        <f t="shared" si="15"/>
      </c>
      <c r="AS29" s="111">
        <f>IF(K29="","",LOOKUP($G$1,実績報告年度,'名前関係'!$E$44:$E$48))</f>
      </c>
      <c r="AT29" s="111">
        <f t="shared" si="16"/>
      </c>
      <c r="AU29" s="111">
        <f t="shared" si="17"/>
      </c>
      <c r="AV29" s="111">
        <f t="shared" si="18"/>
      </c>
      <c r="AW29" s="31">
        <f ca="1" t="shared" si="19"/>
        <v>0</v>
      </c>
      <c r="AX29" s="31" t="e">
        <f t="shared" si="0"/>
        <v>#N/A</v>
      </c>
      <c r="AY29" s="31">
        <f>ROWS($AY$4:AY29)-1</f>
        <v>25</v>
      </c>
      <c r="AZ29" s="111" t="e">
        <f t="shared" si="20"/>
        <v>#N/A</v>
      </c>
      <c r="BA29" s="31" t="e">
        <f>LOOKUP(G29,種類,'名前関係'!$E$2:$E$9)</f>
        <v>#N/A</v>
      </c>
      <c r="BB29" s="31" t="e">
        <f>LOOKUP(G29,種類,'名前関係'!$F$2:$F$9)</f>
        <v>#N/A</v>
      </c>
      <c r="BC29" s="32">
        <f t="shared" si="21"/>
        <v>1</v>
      </c>
      <c r="BD29" s="31">
        <f t="shared" si="22"/>
      </c>
      <c r="BE29" s="31">
        <f t="shared" si="23"/>
      </c>
      <c r="BF29" s="31" t="e">
        <f t="shared" si="24"/>
        <v>#N/A</v>
      </c>
      <c r="BG29" s="31" t="e">
        <f>LOOKUP(K29,燃料,'名前関係'!$E$12:$E$41)</f>
        <v>#N/A</v>
      </c>
      <c r="BH29" s="31">
        <f t="shared" si="25"/>
      </c>
      <c r="BI29" s="31" t="e">
        <f t="shared" si="26"/>
        <v>#N/A</v>
      </c>
      <c r="BJ29" s="31" t="e">
        <f t="shared" si="1"/>
        <v>#N/A</v>
      </c>
      <c r="BK29" s="31" t="e">
        <f>IF(OR(AND(LEFT(BH29,1)="U",BH29&lt;&gt;"U"),AND(LEFT(BH29,1)="L",BH29&lt;&gt;"L"),AND(LEFT(BH29,1)="T",BH29&lt;&gt;"T"),LEN(BH29)=3),1,LOOKUP(K29,燃料,'名前関係'!$F$12:$F$41))</f>
        <v>#N/A</v>
      </c>
      <c r="BL29" s="31" t="e">
        <f t="shared" si="2"/>
        <v>#N/A</v>
      </c>
      <c r="BM29" s="31" t="e">
        <f>IF(AND(LEFT(BH29,1)="V",BH29&lt;&gt;"V"),1,LOOKUP(K29,燃料,'名前関係'!$I$12:$I$41))</f>
        <v>#N/A</v>
      </c>
      <c r="BN29" s="268" t="e">
        <f t="shared" si="27"/>
        <v>#N/A</v>
      </c>
      <c r="BO29" s="32">
        <f>IF(ISERROR(BN29)=TRUE,"",IF(LEN(BN29)=2,LOOKUP(BN29,'名前関係'!$M$3:$M$10,'名前関係'!$N$3:$N$10),""))</f>
      </c>
      <c r="BP29" s="268" t="e">
        <f t="shared" si="28"/>
        <v>#N/A</v>
      </c>
      <c r="BQ29" s="32">
        <f>IF(ISERROR(BP29)=TRUE,"",IF(LEN(BP29)=2,LOOKUP(BP29,'名前関係'!$Q$3:$Q$6,'名前関係'!$R$3:$R$6),""))</f>
      </c>
      <c r="BR29" s="32">
        <f>IF(ISERROR(BP29)=TRUE,"",IF(LEN(BP29)=2,LOOKUP(BP29,'名前関係'!$Q$3:$Q$6,'名前関係'!$S$3:$S$6),""))</f>
      </c>
      <c r="BS29" s="31">
        <f>IF(Q29="",1,IF(RIGHT(LEFT($G$1,4),2)&gt;=LEFT(Q29,2),(IF(ISERROR(VLOOKUP(BH29,'名前関係'!$A$2:$B$22,2,FALSE)),0.7,VLOOKUP(BH29,'名前関係'!$A$2:$B$22,2,FALSE))),1))</f>
        <v>1</v>
      </c>
      <c r="BT29" s="33">
        <f t="shared" si="29"/>
      </c>
      <c r="BU29" s="34" t="e">
        <f>VLOOKUP(K29,'名前関係'!$D$12:$J$41,7,FALSE)</f>
        <v>#N/A</v>
      </c>
      <c r="BV29" s="33">
        <f t="shared" si="30"/>
      </c>
      <c r="BW29" s="119">
        <f t="shared" si="31"/>
      </c>
      <c r="BX29" s="33">
        <f t="shared" si="32"/>
      </c>
      <c r="BY29" s="33">
        <f t="shared" si="33"/>
      </c>
      <c r="BZ29" s="33" t="e">
        <f>LOOKUP(K29,燃料,'名前関係'!$K$12:$K$41)</f>
        <v>#N/A</v>
      </c>
      <c r="CA29" s="32" t="e">
        <f t="shared" si="34"/>
        <v>#N/A</v>
      </c>
      <c r="CB29" s="31">
        <f t="shared" si="35"/>
      </c>
      <c r="CC29" s="31">
        <f t="shared" si="36"/>
      </c>
      <c r="CD29" s="31">
        <f t="shared" si="37"/>
      </c>
      <c r="CE29" s="31">
        <f t="shared" si="38"/>
      </c>
      <c r="CF29" s="33">
        <f>IF(OR(AV29="",AV29=0),"",IF(AND(LEFT(K29,2)="11",BD29=4,CK29&gt;"200109"),"18",LOOKUP(K29,燃料,'名前関係'!$J$12:$J$41))&amp;BB29&amp;BE29)</f>
      </c>
      <c r="CG29" s="33">
        <f>IF(OR(AU29="",AU29=0),"",IF(AND(LEFT(K29,2)="11",BD29=4,CK29&gt;"200109"),"18",LOOKUP(K29,燃料,'名前関係'!$J$12:$J$41))&amp;BB29&amp;BE29)</f>
      </c>
      <c r="CH29" s="31" t="e">
        <f t="shared" si="39"/>
        <v>#N/A</v>
      </c>
      <c r="CI29" s="31" t="e">
        <f t="shared" si="40"/>
        <v>#N/A</v>
      </c>
      <c r="CJ29" s="33" t="e">
        <f t="shared" si="3"/>
        <v>#N/A</v>
      </c>
      <c r="CK29" s="113">
        <f t="shared" si="41"/>
      </c>
      <c r="CL29" s="113">
        <f t="shared" si="42"/>
      </c>
      <c r="CM29" s="113">
        <f t="shared" si="43"/>
      </c>
      <c r="CN29" s="113">
        <f t="shared" si="44"/>
      </c>
      <c r="CO29" s="113">
        <f t="shared" si="45"/>
      </c>
      <c r="CP29" s="113">
        <f>IF(AND(K29&lt;&gt;"",B29=""),1,IF(COUNTIF($B$5:$B29,B29)&gt;1,1,0))</f>
        <v>0</v>
      </c>
    </row>
    <row r="30" spans="1:94" s="35" customFormat="1" ht="13.5" customHeight="1">
      <c r="A30" s="53"/>
      <c r="B30" s="53"/>
      <c r="C30" s="53"/>
      <c r="D30" s="53"/>
      <c r="E30" s="53"/>
      <c r="F30" s="53"/>
      <c r="G30" s="53"/>
      <c r="H30" s="404"/>
      <c r="I30" s="405"/>
      <c r="J30" s="53"/>
      <c r="K30" s="53"/>
      <c r="L30" s="406"/>
      <c r="M30" s="407"/>
      <c r="N30" s="277"/>
      <c r="O30" s="278"/>
      <c r="P30" s="279"/>
      <c r="Q30" s="279"/>
      <c r="R30" s="402">
        <f t="shared" si="4"/>
      </c>
      <c r="S30" s="402">
        <f t="shared" si="5"/>
      </c>
      <c r="T30" s="403"/>
      <c r="U30" s="150">
        <f t="shared" si="6"/>
      </c>
      <c r="V30" s="150">
        <f>IF(ISERROR(#REF!)=TRUE,"",#REF!)</f>
      </c>
      <c r="W30" s="151"/>
      <c r="X30" s="111">
        <f t="shared" si="7"/>
      </c>
      <c r="Y30" s="111"/>
      <c r="Z30" s="130"/>
      <c r="AA30" s="131"/>
      <c r="AB30" s="132"/>
      <c r="AC30" s="131"/>
      <c r="AD30" s="132"/>
      <c r="AE30" s="131"/>
      <c r="AF30" s="132"/>
      <c r="AG30" s="131"/>
      <c r="AH30" s="132"/>
      <c r="AI30" s="131"/>
      <c r="AJ30" s="132"/>
      <c r="AK30" s="266">
        <f t="shared" si="8"/>
      </c>
      <c r="AL30" s="128" t="e">
        <f t="shared" si="9"/>
        <v>#N/A</v>
      </c>
      <c r="AM30" s="127">
        <f t="shared" si="10"/>
      </c>
      <c r="AN30" s="127">
        <f t="shared" si="11"/>
      </c>
      <c r="AO30" s="113">
        <f t="shared" si="12"/>
      </c>
      <c r="AP30" s="112">
        <f t="shared" si="13"/>
      </c>
      <c r="AQ30" s="112">
        <f t="shared" si="14"/>
      </c>
      <c r="AR30" s="111">
        <f t="shared" si="15"/>
      </c>
      <c r="AS30" s="111">
        <f>IF(K30="","",LOOKUP($G$1,実績報告年度,'名前関係'!$E$44:$E$48))</f>
      </c>
      <c r="AT30" s="111">
        <f t="shared" si="16"/>
      </c>
      <c r="AU30" s="111">
        <f t="shared" si="17"/>
      </c>
      <c r="AV30" s="111">
        <f t="shared" si="18"/>
      </c>
      <c r="AW30" s="31">
        <f ca="1" t="shared" si="19"/>
        <v>0</v>
      </c>
      <c r="AX30" s="31" t="e">
        <f t="shared" si="0"/>
        <v>#N/A</v>
      </c>
      <c r="AY30" s="31">
        <f>ROWS($AY$4:AY30)-1</f>
        <v>26</v>
      </c>
      <c r="AZ30" s="111" t="e">
        <f t="shared" si="20"/>
        <v>#N/A</v>
      </c>
      <c r="BA30" s="31" t="e">
        <f>LOOKUP(G30,種類,'名前関係'!$E$2:$E$9)</f>
        <v>#N/A</v>
      </c>
      <c r="BB30" s="31" t="e">
        <f>LOOKUP(G30,種類,'名前関係'!$F$2:$F$9)</f>
        <v>#N/A</v>
      </c>
      <c r="BC30" s="32">
        <f t="shared" si="21"/>
        <v>1</v>
      </c>
      <c r="BD30" s="31">
        <f t="shared" si="22"/>
      </c>
      <c r="BE30" s="31">
        <f t="shared" si="23"/>
      </c>
      <c r="BF30" s="31" t="e">
        <f t="shared" si="24"/>
        <v>#N/A</v>
      </c>
      <c r="BG30" s="31" t="e">
        <f>LOOKUP(K30,燃料,'名前関係'!$E$12:$E$41)</f>
        <v>#N/A</v>
      </c>
      <c r="BH30" s="31">
        <f t="shared" si="25"/>
      </c>
      <c r="BI30" s="31" t="e">
        <f t="shared" si="26"/>
        <v>#N/A</v>
      </c>
      <c r="BJ30" s="31" t="e">
        <f t="shared" si="1"/>
        <v>#N/A</v>
      </c>
      <c r="BK30" s="31" t="e">
        <f>IF(OR(AND(LEFT(BH30,1)="U",BH30&lt;&gt;"U"),AND(LEFT(BH30,1)="L",BH30&lt;&gt;"L"),AND(LEFT(BH30,1)="T",BH30&lt;&gt;"T"),LEN(BH30)=3),1,LOOKUP(K30,燃料,'名前関係'!$F$12:$F$41))</f>
        <v>#N/A</v>
      </c>
      <c r="BL30" s="31" t="e">
        <f t="shared" si="2"/>
        <v>#N/A</v>
      </c>
      <c r="BM30" s="31" t="e">
        <f>IF(AND(LEFT(BH30,1)="V",BH30&lt;&gt;"V"),1,LOOKUP(K30,燃料,'名前関係'!$I$12:$I$41))</f>
        <v>#N/A</v>
      </c>
      <c r="BN30" s="268" t="e">
        <f t="shared" si="27"/>
        <v>#N/A</v>
      </c>
      <c r="BO30" s="32">
        <f>IF(ISERROR(BN30)=TRUE,"",IF(LEN(BN30)=2,LOOKUP(BN30,'名前関係'!$M$3:$M$10,'名前関係'!$N$3:$N$10),""))</f>
      </c>
      <c r="BP30" s="268" t="e">
        <f t="shared" si="28"/>
        <v>#N/A</v>
      </c>
      <c r="BQ30" s="32">
        <f>IF(ISERROR(BP30)=TRUE,"",IF(LEN(BP30)=2,LOOKUP(BP30,'名前関係'!$Q$3:$Q$6,'名前関係'!$R$3:$R$6),""))</f>
      </c>
      <c r="BR30" s="32">
        <f>IF(ISERROR(BP30)=TRUE,"",IF(LEN(BP30)=2,LOOKUP(BP30,'名前関係'!$Q$3:$Q$6,'名前関係'!$S$3:$S$6),""))</f>
      </c>
      <c r="BS30" s="31">
        <f>IF(Q30="",1,IF(RIGHT(LEFT($G$1,4),2)&gt;=LEFT(Q30,2),(IF(ISERROR(VLOOKUP(BH30,'名前関係'!$A$2:$B$22,2,FALSE)),0.7,VLOOKUP(BH30,'名前関係'!$A$2:$B$22,2,FALSE))),1))</f>
        <v>1</v>
      </c>
      <c r="BT30" s="33">
        <f t="shared" si="29"/>
      </c>
      <c r="BU30" s="34" t="e">
        <f>VLOOKUP(K30,'名前関係'!$D$12:$J$41,7,FALSE)</f>
        <v>#N/A</v>
      </c>
      <c r="BV30" s="33">
        <f t="shared" si="30"/>
      </c>
      <c r="BW30" s="119">
        <f t="shared" si="31"/>
      </c>
      <c r="BX30" s="33">
        <f t="shared" si="32"/>
      </c>
      <c r="BY30" s="33">
        <f t="shared" si="33"/>
      </c>
      <c r="BZ30" s="33" t="e">
        <f>LOOKUP(K30,燃料,'名前関係'!$K$12:$K$41)</f>
        <v>#N/A</v>
      </c>
      <c r="CA30" s="32" t="e">
        <f t="shared" si="34"/>
        <v>#N/A</v>
      </c>
      <c r="CB30" s="31">
        <f t="shared" si="35"/>
      </c>
      <c r="CC30" s="31">
        <f t="shared" si="36"/>
      </c>
      <c r="CD30" s="31">
        <f t="shared" si="37"/>
      </c>
      <c r="CE30" s="31">
        <f t="shared" si="38"/>
      </c>
      <c r="CF30" s="33">
        <f>IF(OR(AV30="",AV30=0),"",IF(AND(LEFT(K30,2)="11",BD30=4,CK30&gt;"200109"),"18",LOOKUP(K30,燃料,'名前関係'!$J$12:$J$41))&amp;BB30&amp;BE30)</f>
      </c>
      <c r="CG30" s="33">
        <f>IF(OR(AU30="",AU30=0),"",IF(AND(LEFT(K30,2)="11",BD30=4,CK30&gt;"200109"),"18",LOOKUP(K30,燃料,'名前関係'!$J$12:$J$41))&amp;BB30&amp;BE30)</f>
      </c>
      <c r="CH30" s="31" t="e">
        <f t="shared" si="39"/>
        <v>#N/A</v>
      </c>
      <c r="CI30" s="31" t="e">
        <f t="shared" si="40"/>
        <v>#N/A</v>
      </c>
      <c r="CJ30" s="33" t="e">
        <f t="shared" si="3"/>
        <v>#N/A</v>
      </c>
      <c r="CK30" s="113">
        <f t="shared" si="41"/>
      </c>
      <c r="CL30" s="113">
        <f t="shared" si="42"/>
      </c>
      <c r="CM30" s="113">
        <f t="shared" si="43"/>
      </c>
      <c r="CN30" s="113">
        <f t="shared" si="44"/>
      </c>
      <c r="CO30" s="113">
        <f t="shared" si="45"/>
      </c>
      <c r="CP30" s="113">
        <f>IF(AND(K30&lt;&gt;"",B30=""),1,IF(COUNTIF($B$5:$B30,B30)&gt;1,1,0))</f>
        <v>0</v>
      </c>
    </row>
    <row r="31" spans="1:94" s="35" customFormat="1" ht="13.5" customHeight="1">
      <c r="A31" s="53"/>
      <c r="B31" s="53"/>
      <c r="C31" s="53"/>
      <c r="D31" s="53"/>
      <c r="E31" s="53"/>
      <c r="F31" s="53"/>
      <c r="G31" s="53"/>
      <c r="H31" s="404"/>
      <c r="I31" s="405"/>
      <c r="J31" s="53"/>
      <c r="K31" s="53"/>
      <c r="L31" s="406"/>
      <c r="M31" s="407"/>
      <c r="N31" s="277"/>
      <c r="O31" s="278"/>
      <c r="P31" s="279"/>
      <c r="Q31" s="279"/>
      <c r="R31" s="402">
        <f t="shared" si="4"/>
      </c>
      <c r="S31" s="402">
        <f t="shared" si="5"/>
      </c>
      <c r="T31" s="403"/>
      <c r="U31" s="150">
        <f t="shared" si="6"/>
      </c>
      <c r="V31" s="150">
        <f>IF(ISERROR(#REF!)=TRUE,"",#REF!)</f>
      </c>
      <c r="W31" s="151"/>
      <c r="X31" s="111">
        <f t="shared" si="7"/>
      </c>
      <c r="Y31" s="111"/>
      <c r="Z31" s="130"/>
      <c r="AA31" s="131"/>
      <c r="AB31" s="132"/>
      <c r="AC31" s="131"/>
      <c r="AD31" s="132"/>
      <c r="AE31" s="131"/>
      <c r="AF31" s="132"/>
      <c r="AG31" s="131"/>
      <c r="AH31" s="132"/>
      <c r="AI31" s="131"/>
      <c r="AJ31" s="132"/>
      <c r="AK31" s="266">
        <f t="shared" si="8"/>
      </c>
      <c r="AL31" s="128" t="e">
        <f t="shared" si="9"/>
        <v>#N/A</v>
      </c>
      <c r="AM31" s="127">
        <f t="shared" si="10"/>
      </c>
      <c r="AN31" s="127">
        <f t="shared" si="11"/>
      </c>
      <c r="AO31" s="113">
        <f t="shared" si="12"/>
      </c>
      <c r="AP31" s="112">
        <f t="shared" si="13"/>
      </c>
      <c r="AQ31" s="112">
        <f t="shared" si="14"/>
      </c>
      <c r="AR31" s="111">
        <f t="shared" si="15"/>
      </c>
      <c r="AS31" s="111">
        <f>IF(K31="","",LOOKUP($G$1,実績報告年度,'名前関係'!$E$44:$E$48))</f>
      </c>
      <c r="AT31" s="111">
        <f t="shared" si="16"/>
      </c>
      <c r="AU31" s="111">
        <f t="shared" si="17"/>
      </c>
      <c r="AV31" s="111">
        <f t="shared" si="18"/>
      </c>
      <c r="AW31" s="31">
        <f ca="1" t="shared" si="19"/>
        <v>0</v>
      </c>
      <c r="AX31" s="31" t="e">
        <f t="shared" si="0"/>
        <v>#N/A</v>
      </c>
      <c r="AY31" s="31">
        <f>ROWS($AY$4:AY31)-1</f>
        <v>27</v>
      </c>
      <c r="AZ31" s="111" t="e">
        <f t="shared" si="20"/>
        <v>#N/A</v>
      </c>
      <c r="BA31" s="31" t="e">
        <f>LOOKUP(G31,種類,'名前関係'!$E$2:$E$9)</f>
        <v>#N/A</v>
      </c>
      <c r="BB31" s="31" t="e">
        <f>LOOKUP(G31,種類,'名前関係'!$F$2:$F$9)</f>
        <v>#N/A</v>
      </c>
      <c r="BC31" s="32">
        <f t="shared" si="21"/>
        <v>1</v>
      </c>
      <c r="BD31" s="31">
        <f t="shared" si="22"/>
      </c>
      <c r="BE31" s="31">
        <f t="shared" si="23"/>
      </c>
      <c r="BF31" s="31" t="e">
        <f t="shared" si="24"/>
        <v>#N/A</v>
      </c>
      <c r="BG31" s="31" t="e">
        <f>LOOKUP(K31,燃料,'名前関係'!$E$12:$E$41)</f>
        <v>#N/A</v>
      </c>
      <c r="BH31" s="31">
        <f t="shared" si="25"/>
      </c>
      <c r="BI31" s="31" t="e">
        <f t="shared" si="26"/>
        <v>#N/A</v>
      </c>
      <c r="BJ31" s="31" t="e">
        <f t="shared" si="1"/>
        <v>#N/A</v>
      </c>
      <c r="BK31" s="31" t="e">
        <f>IF(OR(AND(LEFT(BH31,1)="U",BH31&lt;&gt;"U"),AND(LEFT(BH31,1)="L",BH31&lt;&gt;"L"),AND(LEFT(BH31,1)="T",BH31&lt;&gt;"T"),LEN(BH31)=3),1,LOOKUP(K31,燃料,'名前関係'!$F$12:$F$41))</f>
        <v>#N/A</v>
      </c>
      <c r="BL31" s="31" t="e">
        <f t="shared" si="2"/>
        <v>#N/A</v>
      </c>
      <c r="BM31" s="31" t="e">
        <f>IF(AND(LEFT(BH31,1)="V",BH31&lt;&gt;"V"),1,LOOKUP(K31,燃料,'名前関係'!$I$12:$I$41))</f>
        <v>#N/A</v>
      </c>
      <c r="BN31" s="268" t="e">
        <f t="shared" si="27"/>
        <v>#N/A</v>
      </c>
      <c r="BO31" s="32">
        <f>IF(ISERROR(BN31)=TRUE,"",IF(LEN(BN31)=2,LOOKUP(BN31,'名前関係'!$M$3:$M$10,'名前関係'!$N$3:$N$10),""))</f>
      </c>
      <c r="BP31" s="268" t="e">
        <f t="shared" si="28"/>
        <v>#N/A</v>
      </c>
      <c r="BQ31" s="32">
        <f>IF(ISERROR(BP31)=TRUE,"",IF(LEN(BP31)=2,LOOKUP(BP31,'名前関係'!$Q$3:$Q$6,'名前関係'!$R$3:$R$6),""))</f>
      </c>
      <c r="BR31" s="32">
        <f>IF(ISERROR(BP31)=TRUE,"",IF(LEN(BP31)=2,LOOKUP(BP31,'名前関係'!$Q$3:$Q$6,'名前関係'!$S$3:$S$6),""))</f>
      </c>
      <c r="BS31" s="31">
        <f>IF(Q31="",1,IF(RIGHT(LEFT($G$1,4),2)&gt;=LEFT(Q31,2),(IF(ISERROR(VLOOKUP(BH31,'名前関係'!$A$2:$B$22,2,FALSE)),0.7,VLOOKUP(BH31,'名前関係'!$A$2:$B$22,2,FALSE))),1))</f>
        <v>1</v>
      </c>
      <c r="BT31" s="33">
        <f t="shared" si="29"/>
      </c>
      <c r="BU31" s="34" t="e">
        <f>VLOOKUP(K31,'名前関係'!$D$12:$J$41,7,FALSE)</f>
        <v>#N/A</v>
      </c>
      <c r="BV31" s="33">
        <f t="shared" si="30"/>
      </c>
      <c r="BW31" s="119">
        <f t="shared" si="31"/>
      </c>
      <c r="BX31" s="33">
        <f t="shared" si="32"/>
      </c>
      <c r="BY31" s="33">
        <f t="shared" si="33"/>
      </c>
      <c r="BZ31" s="33" t="e">
        <f>LOOKUP(K31,燃料,'名前関係'!$K$12:$K$41)</f>
        <v>#N/A</v>
      </c>
      <c r="CA31" s="32" t="e">
        <f t="shared" si="34"/>
        <v>#N/A</v>
      </c>
      <c r="CB31" s="31">
        <f t="shared" si="35"/>
      </c>
      <c r="CC31" s="31">
        <f t="shared" si="36"/>
      </c>
      <c r="CD31" s="31">
        <f t="shared" si="37"/>
      </c>
      <c r="CE31" s="31">
        <f t="shared" si="38"/>
      </c>
      <c r="CF31" s="33">
        <f>IF(OR(AV31="",AV31=0),"",IF(AND(LEFT(K31,2)="11",BD31=4,CK31&gt;"200109"),"18",LOOKUP(K31,燃料,'名前関係'!$J$12:$J$41))&amp;BB31&amp;BE31)</f>
      </c>
      <c r="CG31" s="33">
        <f>IF(OR(AU31="",AU31=0),"",IF(AND(LEFT(K31,2)="11",BD31=4,CK31&gt;"200109"),"18",LOOKUP(K31,燃料,'名前関係'!$J$12:$J$41))&amp;BB31&amp;BE31)</f>
      </c>
      <c r="CH31" s="31" t="e">
        <f t="shared" si="39"/>
        <v>#N/A</v>
      </c>
      <c r="CI31" s="31" t="e">
        <f t="shared" si="40"/>
        <v>#N/A</v>
      </c>
      <c r="CJ31" s="33" t="e">
        <f t="shared" si="3"/>
        <v>#N/A</v>
      </c>
      <c r="CK31" s="113">
        <f t="shared" si="41"/>
      </c>
      <c r="CL31" s="113">
        <f t="shared" si="42"/>
      </c>
      <c r="CM31" s="113">
        <f t="shared" si="43"/>
      </c>
      <c r="CN31" s="113">
        <f t="shared" si="44"/>
      </c>
      <c r="CO31" s="113">
        <f t="shared" si="45"/>
      </c>
      <c r="CP31" s="113">
        <f>IF(AND(K31&lt;&gt;"",B31=""),1,IF(COUNTIF($B$5:$B31,B31)&gt;1,1,0))</f>
        <v>0</v>
      </c>
    </row>
    <row r="32" spans="1:94" s="35" customFormat="1" ht="13.5" customHeight="1">
      <c r="A32" s="53"/>
      <c r="B32" s="53"/>
      <c r="C32" s="53"/>
      <c r="D32" s="53"/>
      <c r="E32" s="53"/>
      <c r="F32" s="53"/>
      <c r="G32" s="53"/>
      <c r="H32" s="404"/>
      <c r="I32" s="405"/>
      <c r="J32" s="53"/>
      <c r="K32" s="53"/>
      <c r="L32" s="406"/>
      <c r="M32" s="407"/>
      <c r="N32" s="277"/>
      <c r="O32" s="278"/>
      <c r="P32" s="279"/>
      <c r="Q32" s="279"/>
      <c r="R32" s="402">
        <f t="shared" si="4"/>
      </c>
      <c r="S32" s="402">
        <f t="shared" si="5"/>
      </c>
      <c r="T32" s="403"/>
      <c r="U32" s="150">
        <f t="shared" si="6"/>
      </c>
      <c r="V32" s="150">
        <f>IF(ISERROR(#REF!)=TRUE,"",#REF!)</f>
      </c>
      <c r="W32" s="151"/>
      <c r="X32" s="111">
        <f t="shared" si="7"/>
      </c>
      <c r="Y32" s="111"/>
      <c r="Z32" s="130"/>
      <c r="AA32" s="131"/>
      <c r="AB32" s="132"/>
      <c r="AC32" s="131"/>
      <c r="AD32" s="132"/>
      <c r="AE32" s="131"/>
      <c r="AF32" s="132"/>
      <c r="AG32" s="131"/>
      <c r="AH32" s="132"/>
      <c r="AI32" s="131"/>
      <c r="AJ32" s="132"/>
      <c r="AK32" s="266">
        <f t="shared" si="8"/>
      </c>
      <c r="AL32" s="128" t="e">
        <f t="shared" si="9"/>
        <v>#N/A</v>
      </c>
      <c r="AM32" s="127">
        <f t="shared" si="10"/>
      </c>
      <c r="AN32" s="127">
        <f t="shared" si="11"/>
      </c>
      <c r="AO32" s="113">
        <f t="shared" si="12"/>
      </c>
      <c r="AP32" s="112">
        <f t="shared" si="13"/>
      </c>
      <c r="AQ32" s="112">
        <f t="shared" si="14"/>
      </c>
      <c r="AR32" s="111">
        <f t="shared" si="15"/>
      </c>
      <c r="AS32" s="111">
        <f>IF(K32="","",LOOKUP($G$1,実績報告年度,'名前関係'!$E$44:$E$48))</f>
      </c>
      <c r="AT32" s="111">
        <f t="shared" si="16"/>
      </c>
      <c r="AU32" s="111">
        <f t="shared" si="17"/>
      </c>
      <c r="AV32" s="111">
        <f t="shared" si="18"/>
      </c>
      <c r="AW32" s="31">
        <f ca="1" t="shared" si="19"/>
        <v>0</v>
      </c>
      <c r="AX32" s="31" t="e">
        <f t="shared" si="0"/>
        <v>#N/A</v>
      </c>
      <c r="AY32" s="31">
        <f>ROWS($AY$4:AY32)-1</f>
        <v>28</v>
      </c>
      <c r="AZ32" s="111" t="e">
        <f t="shared" si="20"/>
        <v>#N/A</v>
      </c>
      <c r="BA32" s="31" t="e">
        <f>LOOKUP(G32,種類,'名前関係'!$E$2:$E$9)</f>
        <v>#N/A</v>
      </c>
      <c r="BB32" s="31" t="e">
        <f>LOOKUP(G32,種類,'名前関係'!$F$2:$F$9)</f>
        <v>#N/A</v>
      </c>
      <c r="BC32" s="32">
        <f t="shared" si="21"/>
        <v>1</v>
      </c>
      <c r="BD32" s="31">
        <f t="shared" si="22"/>
      </c>
      <c r="BE32" s="31">
        <f t="shared" si="23"/>
      </c>
      <c r="BF32" s="31" t="e">
        <f t="shared" si="24"/>
        <v>#N/A</v>
      </c>
      <c r="BG32" s="31" t="e">
        <f>LOOKUP(K32,燃料,'名前関係'!$E$12:$E$41)</f>
        <v>#N/A</v>
      </c>
      <c r="BH32" s="31">
        <f t="shared" si="25"/>
      </c>
      <c r="BI32" s="31" t="e">
        <f t="shared" si="26"/>
        <v>#N/A</v>
      </c>
      <c r="BJ32" s="31" t="e">
        <f t="shared" si="1"/>
        <v>#N/A</v>
      </c>
      <c r="BK32" s="31" t="e">
        <f>IF(OR(AND(LEFT(BH32,1)="U",BH32&lt;&gt;"U"),AND(LEFT(BH32,1)="L",BH32&lt;&gt;"L"),AND(LEFT(BH32,1)="T",BH32&lt;&gt;"T"),LEN(BH32)=3),1,LOOKUP(K32,燃料,'名前関係'!$F$12:$F$41))</f>
        <v>#N/A</v>
      </c>
      <c r="BL32" s="31" t="e">
        <f t="shared" si="2"/>
        <v>#N/A</v>
      </c>
      <c r="BM32" s="31" t="e">
        <f>IF(AND(LEFT(BH32,1)="V",BH32&lt;&gt;"V"),1,LOOKUP(K32,燃料,'名前関係'!$I$12:$I$41))</f>
        <v>#N/A</v>
      </c>
      <c r="BN32" s="268" t="e">
        <f t="shared" si="27"/>
        <v>#N/A</v>
      </c>
      <c r="BO32" s="32">
        <f>IF(ISERROR(BN32)=TRUE,"",IF(LEN(BN32)=2,LOOKUP(BN32,'名前関係'!$M$3:$M$10,'名前関係'!$N$3:$N$10),""))</f>
      </c>
      <c r="BP32" s="268" t="e">
        <f t="shared" si="28"/>
        <v>#N/A</v>
      </c>
      <c r="BQ32" s="32">
        <f>IF(ISERROR(BP32)=TRUE,"",IF(LEN(BP32)=2,LOOKUP(BP32,'名前関係'!$Q$3:$Q$6,'名前関係'!$R$3:$R$6),""))</f>
      </c>
      <c r="BR32" s="32">
        <f>IF(ISERROR(BP32)=TRUE,"",IF(LEN(BP32)=2,LOOKUP(BP32,'名前関係'!$Q$3:$Q$6,'名前関係'!$S$3:$S$6),""))</f>
      </c>
      <c r="BS32" s="31">
        <f>IF(Q32="",1,IF(RIGHT(LEFT($G$1,4),2)&gt;=LEFT(Q32,2),(IF(ISERROR(VLOOKUP(BH32,'名前関係'!$A$2:$B$22,2,FALSE)),0.7,VLOOKUP(BH32,'名前関係'!$A$2:$B$22,2,FALSE))),1))</f>
        <v>1</v>
      </c>
      <c r="BT32" s="33">
        <f t="shared" si="29"/>
      </c>
      <c r="BU32" s="34" t="e">
        <f>VLOOKUP(K32,'名前関係'!$D$12:$J$41,7,FALSE)</f>
        <v>#N/A</v>
      </c>
      <c r="BV32" s="33">
        <f t="shared" si="30"/>
      </c>
      <c r="BW32" s="119">
        <f t="shared" si="31"/>
      </c>
      <c r="BX32" s="33">
        <f t="shared" si="32"/>
      </c>
      <c r="BY32" s="33">
        <f t="shared" si="33"/>
      </c>
      <c r="BZ32" s="33" t="e">
        <f>LOOKUP(K32,燃料,'名前関係'!$K$12:$K$41)</f>
        <v>#N/A</v>
      </c>
      <c r="CA32" s="32" t="e">
        <f t="shared" si="34"/>
        <v>#N/A</v>
      </c>
      <c r="CB32" s="31">
        <f t="shared" si="35"/>
      </c>
      <c r="CC32" s="31">
        <f t="shared" si="36"/>
      </c>
      <c r="CD32" s="31">
        <f t="shared" si="37"/>
      </c>
      <c r="CE32" s="31">
        <f t="shared" si="38"/>
      </c>
      <c r="CF32" s="33">
        <f>IF(OR(AV32="",AV32=0),"",IF(AND(LEFT(K32,2)="11",BD32=4,CK32&gt;"200109"),"18",LOOKUP(K32,燃料,'名前関係'!$J$12:$J$41))&amp;BB32&amp;BE32)</f>
      </c>
      <c r="CG32" s="33">
        <f>IF(OR(AU32="",AU32=0),"",IF(AND(LEFT(K32,2)="11",BD32=4,CK32&gt;"200109"),"18",LOOKUP(K32,燃料,'名前関係'!$J$12:$J$41))&amp;BB32&amp;BE32)</f>
      </c>
      <c r="CH32" s="31" t="e">
        <f t="shared" si="39"/>
        <v>#N/A</v>
      </c>
      <c r="CI32" s="31" t="e">
        <f t="shared" si="40"/>
        <v>#N/A</v>
      </c>
      <c r="CJ32" s="33" t="e">
        <f t="shared" si="3"/>
        <v>#N/A</v>
      </c>
      <c r="CK32" s="113">
        <f t="shared" si="41"/>
      </c>
      <c r="CL32" s="113">
        <f t="shared" si="42"/>
      </c>
      <c r="CM32" s="113">
        <f t="shared" si="43"/>
      </c>
      <c r="CN32" s="113">
        <f t="shared" si="44"/>
      </c>
      <c r="CO32" s="113">
        <f t="shared" si="45"/>
      </c>
      <c r="CP32" s="113">
        <f>IF(AND(K32&lt;&gt;"",B32=""),1,IF(COUNTIF($B$5:$B32,B32)&gt;1,1,0))</f>
        <v>0</v>
      </c>
    </row>
    <row r="33" spans="1:94" s="35" customFormat="1" ht="13.5" customHeight="1">
      <c r="A33" s="53"/>
      <c r="B33" s="53"/>
      <c r="C33" s="53"/>
      <c r="D33" s="53"/>
      <c r="E33" s="53"/>
      <c r="F33" s="53"/>
      <c r="G33" s="53"/>
      <c r="H33" s="404"/>
      <c r="I33" s="405"/>
      <c r="J33" s="53"/>
      <c r="K33" s="53"/>
      <c r="L33" s="406"/>
      <c r="M33" s="407"/>
      <c r="N33" s="277"/>
      <c r="O33" s="278"/>
      <c r="P33" s="279"/>
      <c r="Q33" s="279"/>
      <c r="R33" s="402">
        <f t="shared" si="4"/>
      </c>
      <c r="S33" s="402">
        <f t="shared" si="5"/>
      </c>
      <c r="T33" s="403"/>
      <c r="U33" s="150">
        <f t="shared" si="6"/>
      </c>
      <c r="V33" s="150">
        <f>IF(ISERROR(#REF!)=TRUE,"",#REF!)</f>
      </c>
      <c r="W33" s="151"/>
      <c r="X33" s="111">
        <f t="shared" si="7"/>
      </c>
      <c r="Y33" s="111"/>
      <c r="Z33" s="130"/>
      <c r="AA33" s="131"/>
      <c r="AB33" s="132"/>
      <c r="AC33" s="131"/>
      <c r="AD33" s="132"/>
      <c r="AE33" s="131"/>
      <c r="AF33" s="132"/>
      <c r="AG33" s="131"/>
      <c r="AH33" s="132"/>
      <c r="AI33" s="131"/>
      <c r="AJ33" s="132"/>
      <c r="AK33" s="266">
        <f t="shared" si="8"/>
      </c>
      <c r="AL33" s="128" t="e">
        <f t="shared" si="9"/>
        <v>#N/A</v>
      </c>
      <c r="AM33" s="127">
        <f t="shared" si="10"/>
      </c>
      <c r="AN33" s="127">
        <f t="shared" si="11"/>
      </c>
      <c r="AO33" s="113">
        <f t="shared" si="12"/>
      </c>
      <c r="AP33" s="112">
        <f t="shared" si="13"/>
      </c>
      <c r="AQ33" s="112">
        <f t="shared" si="14"/>
      </c>
      <c r="AR33" s="111">
        <f t="shared" si="15"/>
      </c>
      <c r="AS33" s="111">
        <f>IF(K33="","",LOOKUP($G$1,実績報告年度,'名前関係'!$E$44:$E$48))</f>
      </c>
      <c r="AT33" s="111">
        <f t="shared" si="16"/>
      </c>
      <c r="AU33" s="111">
        <f t="shared" si="17"/>
      </c>
      <c r="AV33" s="111">
        <f t="shared" si="18"/>
      </c>
      <c r="AW33" s="31">
        <f ca="1" t="shared" si="19"/>
        <v>0</v>
      </c>
      <c r="AX33" s="31" t="e">
        <f t="shared" si="0"/>
        <v>#N/A</v>
      </c>
      <c r="AY33" s="31">
        <f>ROWS($AY$4:AY33)-1</f>
        <v>29</v>
      </c>
      <c r="AZ33" s="111" t="e">
        <f t="shared" si="20"/>
        <v>#N/A</v>
      </c>
      <c r="BA33" s="31" t="e">
        <f>LOOKUP(G33,種類,'名前関係'!$E$2:$E$9)</f>
        <v>#N/A</v>
      </c>
      <c r="BB33" s="31" t="e">
        <f>LOOKUP(G33,種類,'名前関係'!$F$2:$F$9)</f>
        <v>#N/A</v>
      </c>
      <c r="BC33" s="32">
        <f t="shared" si="21"/>
        <v>1</v>
      </c>
      <c r="BD33" s="31">
        <f t="shared" si="22"/>
      </c>
      <c r="BE33" s="31">
        <f t="shared" si="23"/>
      </c>
      <c r="BF33" s="31" t="e">
        <f t="shared" si="24"/>
        <v>#N/A</v>
      </c>
      <c r="BG33" s="31" t="e">
        <f>LOOKUP(K33,燃料,'名前関係'!$E$12:$E$41)</f>
        <v>#N/A</v>
      </c>
      <c r="BH33" s="31">
        <f t="shared" si="25"/>
      </c>
      <c r="BI33" s="31" t="e">
        <f t="shared" si="26"/>
        <v>#N/A</v>
      </c>
      <c r="BJ33" s="31" t="e">
        <f t="shared" si="1"/>
        <v>#N/A</v>
      </c>
      <c r="BK33" s="31" t="e">
        <f>IF(OR(AND(LEFT(BH33,1)="U",BH33&lt;&gt;"U"),AND(LEFT(BH33,1)="L",BH33&lt;&gt;"L"),AND(LEFT(BH33,1)="T",BH33&lt;&gt;"T"),LEN(BH33)=3),1,LOOKUP(K33,燃料,'名前関係'!$F$12:$F$41))</f>
        <v>#N/A</v>
      </c>
      <c r="BL33" s="31" t="e">
        <f t="shared" si="2"/>
        <v>#N/A</v>
      </c>
      <c r="BM33" s="31" t="e">
        <f>IF(AND(LEFT(BH33,1)="V",BH33&lt;&gt;"V"),1,LOOKUP(K33,燃料,'名前関係'!$I$12:$I$41))</f>
        <v>#N/A</v>
      </c>
      <c r="BN33" s="268" t="e">
        <f t="shared" si="27"/>
        <v>#N/A</v>
      </c>
      <c r="BO33" s="32">
        <f>IF(ISERROR(BN33)=TRUE,"",IF(LEN(BN33)=2,LOOKUP(BN33,'名前関係'!$M$3:$M$10,'名前関係'!$N$3:$N$10),""))</f>
      </c>
      <c r="BP33" s="268" t="e">
        <f t="shared" si="28"/>
        <v>#N/A</v>
      </c>
      <c r="BQ33" s="32">
        <f>IF(ISERROR(BP33)=TRUE,"",IF(LEN(BP33)=2,LOOKUP(BP33,'名前関係'!$Q$3:$Q$6,'名前関係'!$R$3:$R$6),""))</f>
      </c>
      <c r="BR33" s="32">
        <f>IF(ISERROR(BP33)=TRUE,"",IF(LEN(BP33)=2,LOOKUP(BP33,'名前関係'!$Q$3:$Q$6,'名前関係'!$S$3:$S$6),""))</f>
      </c>
      <c r="BS33" s="31">
        <f>IF(Q33="",1,IF(RIGHT(LEFT($G$1,4),2)&gt;=LEFT(Q33,2),(IF(ISERROR(VLOOKUP(BH33,'名前関係'!$A$2:$B$22,2,FALSE)),0.7,VLOOKUP(BH33,'名前関係'!$A$2:$B$22,2,FALSE))),1))</f>
        <v>1</v>
      </c>
      <c r="BT33" s="33">
        <f t="shared" si="29"/>
      </c>
      <c r="BU33" s="34" t="e">
        <f>VLOOKUP(K33,'名前関係'!$D$12:$J$41,7,FALSE)</f>
        <v>#N/A</v>
      </c>
      <c r="BV33" s="33">
        <f t="shared" si="30"/>
      </c>
      <c r="BW33" s="119">
        <f t="shared" si="31"/>
      </c>
      <c r="BX33" s="33">
        <f t="shared" si="32"/>
      </c>
      <c r="BY33" s="33">
        <f t="shared" si="33"/>
      </c>
      <c r="BZ33" s="33" t="e">
        <f>LOOKUP(K33,燃料,'名前関係'!$K$12:$K$41)</f>
        <v>#N/A</v>
      </c>
      <c r="CA33" s="32" t="e">
        <f t="shared" si="34"/>
        <v>#N/A</v>
      </c>
      <c r="CB33" s="31">
        <f t="shared" si="35"/>
      </c>
      <c r="CC33" s="31">
        <f t="shared" si="36"/>
      </c>
      <c r="CD33" s="31">
        <f t="shared" si="37"/>
      </c>
      <c r="CE33" s="31">
        <f t="shared" si="38"/>
      </c>
      <c r="CF33" s="33">
        <f>IF(OR(AV33="",AV33=0),"",IF(AND(LEFT(K33,2)="11",BD33=4,CK33&gt;"200109"),"18",LOOKUP(K33,燃料,'名前関係'!$J$12:$J$41))&amp;BB33&amp;BE33)</f>
      </c>
      <c r="CG33" s="33">
        <f>IF(OR(AU33="",AU33=0),"",IF(AND(LEFT(K33,2)="11",BD33=4,CK33&gt;"200109"),"18",LOOKUP(K33,燃料,'名前関係'!$J$12:$J$41))&amp;BB33&amp;BE33)</f>
      </c>
      <c r="CH33" s="31" t="e">
        <f t="shared" si="39"/>
        <v>#N/A</v>
      </c>
      <c r="CI33" s="31" t="e">
        <f t="shared" si="40"/>
        <v>#N/A</v>
      </c>
      <c r="CJ33" s="33" t="e">
        <f t="shared" si="3"/>
        <v>#N/A</v>
      </c>
      <c r="CK33" s="113">
        <f t="shared" si="41"/>
      </c>
      <c r="CL33" s="113">
        <f t="shared" si="42"/>
      </c>
      <c r="CM33" s="113">
        <f t="shared" si="43"/>
      </c>
      <c r="CN33" s="113">
        <f t="shared" si="44"/>
      </c>
      <c r="CO33" s="113">
        <f t="shared" si="45"/>
      </c>
      <c r="CP33" s="113">
        <f>IF(AND(K33&lt;&gt;"",B33=""),1,IF(COUNTIF($B$5:$B33,B33)&gt;1,1,0))</f>
        <v>0</v>
      </c>
    </row>
    <row r="34" spans="1:94" s="35" customFormat="1" ht="13.5" customHeight="1">
      <c r="A34" s="53"/>
      <c r="B34" s="53"/>
      <c r="C34" s="53"/>
      <c r="D34" s="53"/>
      <c r="E34" s="53"/>
      <c r="F34" s="53"/>
      <c r="G34" s="53"/>
      <c r="H34" s="404"/>
      <c r="I34" s="405"/>
      <c r="J34" s="53"/>
      <c r="K34" s="53"/>
      <c r="L34" s="406"/>
      <c r="M34" s="407"/>
      <c r="N34" s="277"/>
      <c r="O34" s="278"/>
      <c r="P34" s="279"/>
      <c r="Q34" s="279"/>
      <c r="R34" s="402">
        <f t="shared" si="4"/>
      </c>
      <c r="S34" s="402">
        <f t="shared" si="5"/>
      </c>
      <c r="T34" s="403"/>
      <c r="U34" s="150">
        <f t="shared" si="6"/>
      </c>
      <c r="V34" s="150">
        <f>IF(ISERROR(#REF!)=TRUE,"",#REF!)</f>
      </c>
      <c r="W34" s="151"/>
      <c r="X34" s="111">
        <f t="shared" si="7"/>
      </c>
      <c r="Y34" s="111"/>
      <c r="Z34" s="130"/>
      <c r="AA34" s="131"/>
      <c r="AB34" s="132"/>
      <c r="AC34" s="131"/>
      <c r="AD34" s="132"/>
      <c r="AE34" s="131"/>
      <c r="AF34" s="132"/>
      <c r="AG34" s="131"/>
      <c r="AH34" s="132"/>
      <c r="AI34" s="131"/>
      <c r="AJ34" s="132"/>
      <c r="AK34" s="266">
        <f t="shared" si="8"/>
      </c>
      <c r="AL34" s="128" t="e">
        <f t="shared" si="9"/>
        <v>#N/A</v>
      </c>
      <c r="AM34" s="127">
        <f t="shared" si="10"/>
      </c>
      <c r="AN34" s="127">
        <f t="shared" si="11"/>
      </c>
      <c r="AO34" s="113">
        <f t="shared" si="12"/>
      </c>
      <c r="AP34" s="112">
        <f t="shared" si="13"/>
      </c>
      <c r="AQ34" s="112">
        <f t="shared" si="14"/>
      </c>
      <c r="AR34" s="111">
        <f t="shared" si="15"/>
      </c>
      <c r="AS34" s="111">
        <f>IF(K34="","",LOOKUP($G$1,実績報告年度,'名前関係'!$E$44:$E$48))</f>
      </c>
      <c r="AT34" s="111">
        <f t="shared" si="16"/>
      </c>
      <c r="AU34" s="111">
        <f t="shared" si="17"/>
      </c>
      <c r="AV34" s="111">
        <f t="shared" si="18"/>
      </c>
      <c r="AW34" s="31">
        <f ca="1" t="shared" si="19"/>
        <v>0</v>
      </c>
      <c r="AX34" s="31" t="e">
        <f t="shared" si="0"/>
        <v>#N/A</v>
      </c>
      <c r="AY34" s="31">
        <f>ROWS($AY$4:AY34)-1</f>
        <v>30</v>
      </c>
      <c r="AZ34" s="111" t="e">
        <f t="shared" si="20"/>
        <v>#N/A</v>
      </c>
      <c r="BA34" s="31" t="e">
        <f>LOOKUP(G34,種類,'名前関係'!$E$2:$E$9)</f>
        <v>#N/A</v>
      </c>
      <c r="BB34" s="31" t="e">
        <f>LOOKUP(G34,種類,'名前関係'!$F$2:$F$9)</f>
        <v>#N/A</v>
      </c>
      <c r="BC34" s="32">
        <f t="shared" si="21"/>
        <v>1</v>
      </c>
      <c r="BD34" s="31">
        <f t="shared" si="22"/>
      </c>
      <c r="BE34" s="31">
        <f t="shared" si="23"/>
      </c>
      <c r="BF34" s="31" t="e">
        <f t="shared" si="24"/>
        <v>#N/A</v>
      </c>
      <c r="BG34" s="31" t="e">
        <f>LOOKUP(K34,燃料,'名前関係'!$E$12:$E$41)</f>
        <v>#N/A</v>
      </c>
      <c r="BH34" s="31">
        <f t="shared" si="25"/>
      </c>
      <c r="BI34" s="31" t="e">
        <f t="shared" si="26"/>
        <v>#N/A</v>
      </c>
      <c r="BJ34" s="31" t="e">
        <f t="shared" si="1"/>
        <v>#N/A</v>
      </c>
      <c r="BK34" s="31" t="e">
        <f>IF(OR(AND(LEFT(BH34,1)="U",BH34&lt;&gt;"U"),AND(LEFT(BH34,1)="L",BH34&lt;&gt;"L"),AND(LEFT(BH34,1)="T",BH34&lt;&gt;"T"),LEN(BH34)=3),1,LOOKUP(K34,燃料,'名前関係'!$F$12:$F$41))</f>
        <v>#N/A</v>
      </c>
      <c r="BL34" s="31" t="e">
        <f t="shared" si="2"/>
        <v>#N/A</v>
      </c>
      <c r="BM34" s="31" t="e">
        <f>IF(AND(LEFT(BH34,1)="V",BH34&lt;&gt;"V"),1,LOOKUP(K34,燃料,'名前関係'!$I$12:$I$41))</f>
        <v>#N/A</v>
      </c>
      <c r="BN34" s="268" t="e">
        <f t="shared" si="27"/>
        <v>#N/A</v>
      </c>
      <c r="BO34" s="32">
        <f>IF(ISERROR(BN34)=TRUE,"",IF(LEN(BN34)=2,LOOKUP(BN34,'名前関係'!$M$3:$M$10,'名前関係'!$N$3:$N$10),""))</f>
      </c>
      <c r="BP34" s="268" t="e">
        <f t="shared" si="28"/>
        <v>#N/A</v>
      </c>
      <c r="BQ34" s="32">
        <f>IF(ISERROR(BP34)=TRUE,"",IF(LEN(BP34)=2,LOOKUP(BP34,'名前関係'!$Q$3:$Q$6,'名前関係'!$R$3:$R$6),""))</f>
      </c>
      <c r="BR34" s="32">
        <f>IF(ISERROR(BP34)=TRUE,"",IF(LEN(BP34)=2,LOOKUP(BP34,'名前関係'!$Q$3:$Q$6,'名前関係'!$S$3:$S$6),""))</f>
      </c>
      <c r="BS34" s="31">
        <f>IF(Q34="",1,IF(RIGHT(LEFT($G$1,4),2)&gt;=LEFT(Q34,2),(IF(ISERROR(VLOOKUP(BH34,'名前関係'!$A$2:$B$22,2,FALSE)),0.7,VLOOKUP(BH34,'名前関係'!$A$2:$B$22,2,FALSE))),1))</f>
        <v>1</v>
      </c>
      <c r="BT34" s="33">
        <f t="shared" si="29"/>
      </c>
      <c r="BU34" s="34" t="e">
        <f>VLOOKUP(K34,'名前関係'!$D$12:$J$41,7,FALSE)</f>
        <v>#N/A</v>
      </c>
      <c r="BV34" s="33">
        <f t="shared" si="30"/>
      </c>
      <c r="BW34" s="119">
        <f t="shared" si="31"/>
      </c>
      <c r="BX34" s="33">
        <f t="shared" si="32"/>
      </c>
      <c r="BY34" s="33">
        <f t="shared" si="33"/>
      </c>
      <c r="BZ34" s="33" t="e">
        <f>LOOKUP(K34,燃料,'名前関係'!$K$12:$K$41)</f>
        <v>#N/A</v>
      </c>
      <c r="CA34" s="32" t="e">
        <f t="shared" si="34"/>
        <v>#N/A</v>
      </c>
      <c r="CB34" s="31">
        <f t="shared" si="35"/>
      </c>
      <c r="CC34" s="31">
        <f t="shared" si="36"/>
      </c>
      <c r="CD34" s="31">
        <f t="shared" si="37"/>
      </c>
      <c r="CE34" s="31">
        <f t="shared" si="38"/>
      </c>
      <c r="CF34" s="33">
        <f>IF(OR(AV34="",AV34=0),"",IF(AND(LEFT(K34,2)="11",BD34=4,CK34&gt;"200109"),"18",LOOKUP(K34,燃料,'名前関係'!$J$12:$J$41))&amp;BB34&amp;BE34)</f>
      </c>
      <c r="CG34" s="33">
        <f>IF(OR(AU34="",AU34=0),"",IF(AND(LEFT(K34,2)="11",BD34=4,CK34&gt;"200109"),"18",LOOKUP(K34,燃料,'名前関係'!$J$12:$J$41))&amp;BB34&amp;BE34)</f>
      </c>
      <c r="CH34" s="31" t="e">
        <f t="shared" si="39"/>
        <v>#N/A</v>
      </c>
      <c r="CI34" s="31" t="e">
        <f t="shared" si="40"/>
        <v>#N/A</v>
      </c>
      <c r="CJ34" s="33" t="e">
        <f t="shared" si="3"/>
        <v>#N/A</v>
      </c>
      <c r="CK34" s="113">
        <f t="shared" si="41"/>
      </c>
      <c r="CL34" s="113">
        <f t="shared" si="42"/>
      </c>
      <c r="CM34" s="113">
        <f t="shared" si="43"/>
      </c>
      <c r="CN34" s="113">
        <f t="shared" si="44"/>
      </c>
      <c r="CO34" s="113">
        <f t="shared" si="45"/>
      </c>
      <c r="CP34" s="113">
        <f>IF(AND(K34&lt;&gt;"",B34=""),1,IF(COUNTIF($B$5:$B34,B34)&gt;1,1,0))</f>
        <v>0</v>
      </c>
    </row>
    <row r="35" spans="1:94" s="35" customFormat="1" ht="13.5" customHeight="1">
      <c r="A35" s="53"/>
      <c r="B35" s="53"/>
      <c r="C35" s="53"/>
      <c r="D35" s="53"/>
      <c r="E35" s="53"/>
      <c r="F35" s="53"/>
      <c r="G35" s="53"/>
      <c r="H35" s="404"/>
      <c r="I35" s="405"/>
      <c r="J35" s="53"/>
      <c r="K35" s="53"/>
      <c r="L35" s="406"/>
      <c r="M35" s="407"/>
      <c r="N35" s="277"/>
      <c r="O35" s="278"/>
      <c r="P35" s="279"/>
      <c r="Q35" s="279"/>
      <c r="R35" s="402">
        <f t="shared" si="4"/>
      </c>
      <c r="S35" s="402">
        <f t="shared" si="5"/>
      </c>
      <c r="T35" s="403"/>
      <c r="U35" s="150">
        <f t="shared" si="6"/>
      </c>
      <c r="V35" s="150">
        <f>IF(ISERROR(#REF!)=TRUE,"",#REF!)</f>
      </c>
      <c r="W35" s="151"/>
      <c r="X35" s="111">
        <f t="shared" si="7"/>
      </c>
      <c r="Y35" s="111"/>
      <c r="Z35" s="130"/>
      <c r="AA35" s="131"/>
      <c r="AB35" s="132"/>
      <c r="AC35" s="131"/>
      <c r="AD35" s="132"/>
      <c r="AE35" s="131"/>
      <c r="AF35" s="132"/>
      <c r="AG35" s="131"/>
      <c r="AH35" s="132"/>
      <c r="AI35" s="131"/>
      <c r="AJ35" s="132"/>
      <c r="AK35" s="266">
        <f t="shared" si="8"/>
      </c>
      <c r="AL35" s="128" t="e">
        <f t="shared" si="9"/>
        <v>#N/A</v>
      </c>
      <c r="AM35" s="127">
        <f t="shared" si="10"/>
      </c>
      <c r="AN35" s="127">
        <f t="shared" si="11"/>
      </c>
      <c r="AO35" s="113">
        <f t="shared" si="12"/>
      </c>
      <c r="AP35" s="112">
        <f t="shared" si="13"/>
      </c>
      <c r="AQ35" s="112">
        <f t="shared" si="14"/>
      </c>
      <c r="AR35" s="111">
        <f t="shared" si="15"/>
      </c>
      <c r="AS35" s="111">
        <f>IF(K35="","",LOOKUP($G$1,実績報告年度,'名前関係'!$E$44:$E$48))</f>
      </c>
      <c r="AT35" s="111">
        <f t="shared" si="16"/>
      </c>
      <c r="AU35" s="111">
        <f t="shared" si="17"/>
      </c>
      <c r="AV35" s="111">
        <f t="shared" si="18"/>
      </c>
      <c r="AW35" s="31">
        <f ca="1" t="shared" si="19"/>
        <v>0</v>
      </c>
      <c r="AX35" s="31" t="e">
        <f t="shared" si="0"/>
        <v>#N/A</v>
      </c>
      <c r="AY35" s="31">
        <f>ROWS($AY$4:AY35)-1</f>
        <v>31</v>
      </c>
      <c r="AZ35" s="111" t="e">
        <f t="shared" si="20"/>
        <v>#N/A</v>
      </c>
      <c r="BA35" s="31" t="e">
        <f>LOOKUP(G35,種類,'名前関係'!$E$2:$E$9)</f>
        <v>#N/A</v>
      </c>
      <c r="BB35" s="31" t="e">
        <f>LOOKUP(G35,種類,'名前関係'!$F$2:$F$9)</f>
        <v>#N/A</v>
      </c>
      <c r="BC35" s="32">
        <f t="shared" si="21"/>
        <v>1</v>
      </c>
      <c r="BD35" s="31">
        <f t="shared" si="22"/>
      </c>
      <c r="BE35" s="31">
        <f t="shared" si="23"/>
      </c>
      <c r="BF35" s="31" t="e">
        <f t="shared" si="24"/>
        <v>#N/A</v>
      </c>
      <c r="BG35" s="31" t="e">
        <f>LOOKUP(K35,燃料,'名前関係'!$E$12:$E$41)</f>
        <v>#N/A</v>
      </c>
      <c r="BH35" s="31">
        <f t="shared" si="25"/>
      </c>
      <c r="BI35" s="31" t="e">
        <f t="shared" si="26"/>
        <v>#N/A</v>
      </c>
      <c r="BJ35" s="31" t="e">
        <f t="shared" si="1"/>
        <v>#N/A</v>
      </c>
      <c r="BK35" s="31" t="e">
        <f>IF(OR(AND(LEFT(BH35,1)="U",BH35&lt;&gt;"U"),AND(LEFT(BH35,1)="L",BH35&lt;&gt;"L"),AND(LEFT(BH35,1)="T",BH35&lt;&gt;"T"),LEN(BH35)=3),1,LOOKUP(K35,燃料,'名前関係'!$F$12:$F$41))</f>
        <v>#N/A</v>
      </c>
      <c r="BL35" s="31" t="e">
        <f t="shared" si="2"/>
        <v>#N/A</v>
      </c>
      <c r="BM35" s="31" t="e">
        <f>IF(AND(LEFT(BH35,1)="V",BH35&lt;&gt;"V"),1,LOOKUP(K35,燃料,'名前関係'!$I$12:$I$41))</f>
        <v>#N/A</v>
      </c>
      <c r="BN35" s="268" t="e">
        <f t="shared" si="27"/>
        <v>#N/A</v>
      </c>
      <c r="BO35" s="32">
        <f>IF(ISERROR(BN35)=TRUE,"",IF(LEN(BN35)=2,LOOKUP(BN35,'名前関係'!$M$3:$M$10,'名前関係'!$N$3:$N$10),""))</f>
      </c>
      <c r="BP35" s="268" t="e">
        <f t="shared" si="28"/>
        <v>#N/A</v>
      </c>
      <c r="BQ35" s="32">
        <f>IF(ISERROR(BP35)=TRUE,"",IF(LEN(BP35)=2,LOOKUP(BP35,'名前関係'!$Q$3:$Q$6,'名前関係'!$R$3:$R$6),""))</f>
      </c>
      <c r="BR35" s="32">
        <f>IF(ISERROR(BP35)=TRUE,"",IF(LEN(BP35)=2,LOOKUP(BP35,'名前関係'!$Q$3:$Q$6,'名前関係'!$S$3:$S$6),""))</f>
      </c>
      <c r="BS35" s="31">
        <f>IF(Q35="",1,IF(RIGHT(LEFT($G$1,4),2)&gt;=LEFT(Q35,2),(IF(ISERROR(VLOOKUP(BH35,'名前関係'!$A$2:$B$22,2,FALSE)),0.7,VLOOKUP(BH35,'名前関係'!$A$2:$B$22,2,FALSE))),1))</f>
        <v>1</v>
      </c>
      <c r="BT35" s="33">
        <f t="shared" si="29"/>
      </c>
      <c r="BU35" s="34" t="e">
        <f>VLOOKUP(K35,'名前関係'!$D$12:$J$41,7,FALSE)</f>
        <v>#N/A</v>
      </c>
      <c r="BV35" s="33">
        <f t="shared" si="30"/>
      </c>
      <c r="BW35" s="119">
        <f t="shared" si="31"/>
      </c>
      <c r="BX35" s="33">
        <f t="shared" si="32"/>
      </c>
      <c r="BY35" s="33">
        <f t="shared" si="33"/>
      </c>
      <c r="BZ35" s="33" t="e">
        <f>LOOKUP(K35,燃料,'名前関係'!$K$12:$K$41)</f>
        <v>#N/A</v>
      </c>
      <c r="CA35" s="32" t="e">
        <f t="shared" si="34"/>
        <v>#N/A</v>
      </c>
      <c r="CB35" s="31">
        <f t="shared" si="35"/>
      </c>
      <c r="CC35" s="31">
        <f t="shared" si="36"/>
      </c>
      <c r="CD35" s="31">
        <f t="shared" si="37"/>
      </c>
      <c r="CE35" s="31">
        <f t="shared" si="38"/>
      </c>
      <c r="CF35" s="33">
        <f>IF(OR(AV35="",AV35=0),"",IF(AND(LEFT(K35,2)="11",BD35=4,CK35&gt;"200109"),"18",LOOKUP(K35,燃料,'名前関係'!$J$12:$J$41))&amp;BB35&amp;BE35)</f>
      </c>
      <c r="CG35" s="33">
        <f>IF(OR(AU35="",AU35=0),"",IF(AND(LEFT(K35,2)="11",BD35=4,CK35&gt;"200109"),"18",LOOKUP(K35,燃料,'名前関係'!$J$12:$J$41))&amp;BB35&amp;BE35)</f>
      </c>
      <c r="CH35" s="31" t="e">
        <f t="shared" si="39"/>
        <v>#N/A</v>
      </c>
      <c r="CI35" s="31" t="e">
        <f t="shared" si="40"/>
        <v>#N/A</v>
      </c>
      <c r="CJ35" s="33" t="e">
        <f t="shared" si="3"/>
        <v>#N/A</v>
      </c>
      <c r="CK35" s="113">
        <f t="shared" si="41"/>
      </c>
      <c r="CL35" s="113">
        <f t="shared" si="42"/>
      </c>
      <c r="CM35" s="113">
        <f t="shared" si="43"/>
      </c>
      <c r="CN35" s="113">
        <f t="shared" si="44"/>
      </c>
      <c r="CO35" s="113">
        <f t="shared" si="45"/>
      </c>
      <c r="CP35" s="113">
        <f>IF(AND(K35&lt;&gt;"",B35=""),1,IF(COUNTIF($B$5:$B35,B35)&gt;1,1,0))</f>
        <v>0</v>
      </c>
    </row>
    <row r="36" spans="1:94" s="35" customFormat="1" ht="13.5" customHeight="1">
      <c r="A36" s="53"/>
      <c r="B36" s="53"/>
      <c r="C36" s="53"/>
      <c r="D36" s="53"/>
      <c r="E36" s="53"/>
      <c r="F36" s="53"/>
      <c r="G36" s="53"/>
      <c r="H36" s="404"/>
      <c r="I36" s="405"/>
      <c r="J36" s="53"/>
      <c r="K36" s="53"/>
      <c r="L36" s="406"/>
      <c r="M36" s="407"/>
      <c r="N36" s="277"/>
      <c r="O36" s="278"/>
      <c r="P36" s="279"/>
      <c r="Q36" s="279"/>
      <c r="R36" s="402">
        <f t="shared" si="4"/>
      </c>
      <c r="S36" s="402">
        <f t="shared" si="5"/>
      </c>
      <c r="T36" s="403"/>
      <c r="U36" s="150">
        <f t="shared" si="6"/>
      </c>
      <c r="V36" s="150">
        <f>IF(ISERROR(#REF!)=TRUE,"",#REF!)</f>
      </c>
      <c r="W36" s="151"/>
      <c r="X36" s="111">
        <f t="shared" si="7"/>
      </c>
      <c r="Y36" s="111"/>
      <c r="Z36" s="130"/>
      <c r="AA36" s="131"/>
      <c r="AB36" s="132"/>
      <c r="AC36" s="131"/>
      <c r="AD36" s="132"/>
      <c r="AE36" s="131"/>
      <c r="AF36" s="132"/>
      <c r="AG36" s="131"/>
      <c r="AH36" s="132"/>
      <c r="AI36" s="131"/>
      <c r="AJ36" s="132"/>
      <c r="AK36" s="266">
        <f t="shared" si="8"/>
      </c>
      <c r="AL36" s="128" t="e">
        <f t="shared" si="9"/>
        <v>#N/A</v>
      </c>
      <c r="AM36" s="127">
        <f t="shared" si="10"/>
      </c>
      <c r="AN36" s="127">
        <f t="shared" si="11"/>
      </c>
      <c r="AO36" s="113">
        <f t="shared" si="12"/>
      </c>
      <c r="AP36" s="112">
        <f t="shared" si="13"/>
      </c>
      <c r="AQ36" s="112">
        <f t="shared" si="14"/>
      </c>
      <c r="AR36" s="111">
        <f t="shared" si="15"/>
      </c>
      <c r="AS36" s="111">
        <f>IF(K36="","",LOOKUP($G$1,実績報告年度,'名前関係'!$E$44:$E$48))</f>
      </c>
      <c r="AT36" s="111">
        <f t="shared" si="16"/>
      </c>
      <c r="AU36" s="111">
        <f t="shared" si="17"/>
      </c>
      <c r="AV36" s="111">
        <f t="shared" si="18"/>
      </c>
      <c r="AW36" s="31">
        <f ca="1" t="shared" si="19"/>
        <v>0</v>
      </c>
      <c r="AX36" s="31" t="e">
        <f t="shared" si="0"/>
        <v>#N/A</v>
      </c>
      <c r="AY36" s="31">
        <f>ROWS($AY$4:AY36)-1</f>
        <v>32</v>
      </c>
      <c r="AZ36" s="111" t="e">
        <f t="shared" si="20"/>
        <v>#N/A</v>
      </c>
      <c r="BA36" s="31" t="e">
        <f>LOOKUP(G36,種類,'名前関係'!$E$2:$E$9)</f>
        <v>#N/A</v>
      </c>
      <c r="BB36" s="31" t="e">
        <f>LOOKUP(G36,種類,'名前関係'!$F$2:$F$9)</f>
        <v>#N/A</v>
      </c>
      <c r="BC36" s="32">
        <f t="shared" si="21"/>
        <v>1</v>
      </c>
      <c r="BD36" s="31">
        <f t="shared" si="22"/>
      </c>
      <c r="BE36" s="31">
        <f t="shared" si="23"/>
      </c>
      <c r="BF36" s="31" t="e">
        <f t="shared" si="24"/>
        <v>#N/A</v>
      </c>
      <c r="BG36" s="31" t="e">
        <f>LOOKUP(K36,燃料,'名前関係'!$E$12:$E$41)</f>
        <v>#N/A</v>
      </c>
      <c r="BH36" s="31">
        <f t="shared" si="25"/>
      </c>
      <c r="BI36" s="31" t="e">
        <f t="shared" si="26"/>
        <v>#N/A</v>
      </c>
      <c r="BJ36" s="31" t="e">
        <f t="shared" si="1"/>
        <v>#N/A</v>
      </c>
      <c r="BK36" s="31" t="e">
        <f>IF(OR(AND(LEFT(BH36,1)="U",BH36&lt;&gt;"U"),AND(LEFT(BH36,1)="L",BH36&lt;&gt;"L"),AND(LEFT(BH36,1)="T",BH36&lt;&gt;"T"),LEN(BH36)=3),1,LOOKUP(K36,燃料,'名前関係'!$F$12:$F$41))</f>
        <v>#N/A</v>
      </c>
      <c r="BL36" s="31" t="e">
        <f t="shared" si="2"/>
        <v>#N/A</v>
      </c>
      <c r="BM36" s="31" t="e">
        <f>IF(AND(LEFT(BH36,1)="V",BH36&lt;&gt;"V"),1,LOOKUP(K36,燃料,'名前関係'!$I$12:$I$41))</f>
        <v>#N/A</v>
      </c>
      <c r="BN36" s="268" t="e">
        <f t="shared" si="27"/>
        <v>#N/A</v>
      </c>
      <c r="BO36" s="32">
        <f>IF(ISERROR(BN36)=TRUE,"",IF(LEN(BN36)=2,LOOKUP(BN36,'名前関係'!$M$3:$M$10,'名前関係'!$N$3:$N$10),""))</f>
      </c>
      <c r="BP36" s="268" t="e">
        <f t="shared" si="28"/>
        <v>#N/A</v>
      </c>
      <c r="BQ36" s="32">
        <f>IF(ISERROR(BP36)=TRUE,"",IF(LEN(BP36)=2,LOOKUP(BP36,'名前関係'!$Q$3:$Q$6,'名前関係'!$R$3:$R$6),""))</f>
      </c>
      <c r="BR36" s="32">
        <f>IF(ISERROR(BP36)=TRUE,"",IF(LEN(BP36)=2,LOOKUP(BP36,'名前関係'!$Q$3:$Q$6,'名前関係'!$S$3:$S$6),""))</f>
      </c>
      <c r="BS36" s="31">
        <f>IF(Q36="",1,IF(RIGHT(LEFT($G$1,4),2)&gt;=LEFT(Q36,2),(IF(ISERROR(VLOOKUP(BH36,'名前関係'!$A$2:$B$22,2,FALSE)),0.7,VLOOKUP(BH36,'名前関係'!$A$2:$B$22,2,FALSE))),1))</f>
        <v>1</v>
      </c>
      <c r="BT36" s="33">
        <f t="shared" si="29"/>
      </c>
      <c r="BU36" s="34" t="e">
        <f>VLOOKUP(K36,'名前関係'!$D$12:$J$41,7,FALSE)</f>
        <v>#N/A</v>
      </c>
      <c r="BV36" s="33">
        <f t="shared" si="30"/>
      </c>
      <c r="BW36" s="119">
        <f t="shared" si="31"/>
      </c>
      <c r="BX36" s="33">
        <f t="shared" si="32"/>
      </c>
      <c r="BY36" s="33">
        <f t="shared" si="33"/>
      </c>
      <c r="BZ36" s="33" t="e">
        <f>LOOKUP(K36,燃料,'名前関係'!$K$12:$K$41)</f>
        <v>#N/A</v>
      </c>
      <c r="CA36" s="32" t="e">
        <f t="shared" si="34"/>
        <v>#N/A</v>
      </c>
      <c r="CB36" s="31">
        <f t="shared" si="35"/>
      </c>
      <c r="CC36" s="31">
        <f t="shared" si="36"/>
      </c>
      <c r="CD36" s="31">
        <f t="shared" si="37"/>
      </c>
      <c r="CE36" s="31">
        <f t="shared" si="38"/>
      </c>
      <c r="CF36" s="33">
        <f>IF(OR(AV36="",AV36=0),"",IF(AND(LEFT(K36,2)="11",BD36=4,CK36&gt;"200109"),"18",LOOKUP(K36,燃料,'名前関係'!$J$12:$J$41))&amp;BB36&amp;BE36)</f>
      </c>
      <c r="CG36" s="33">
        <f>IF(OR(AU36="",AU36=0),"",IF(AND(LEFT(K36,2)="11",BD36=4,CK36&gt;"200109"),"18",LOOKUP(K36,燃料,'名前関係'!$J$12:$J$41))&amp;BB36&amp;BE36)</f>
      </c>
      <c r="CH36" s="31" t="e">
        <f t="shared" si="39"/>
        <v>#N/A</v>
      </c>
      <c r="CI36" s="31" t="e">
        <f t="shared" si="40"/>
        <v>#N/A</v>
      </c>
      <c r="CJ36" s="33" t="e">
        <f t="shared" si="3"/>
        <v>#N/A</v>
      </c>
      <c r="CK36" s="113">
        <f t="shared" si="41"/>
      </c>
      <c r="CL36" s="113">
        <f t="shared" si="42"/>
      </c>
      <c r="CM36" s="113">
        <f t="shared" si="43"/>
      </c>
      <c r="CN36" s="113">
        <f t="shared" si="44"/>
      </c>
      <c r="CO36" s="113">
        <f t="shared" si="45"/>
      </c>
      <c r="CP36" s="113">
        <f>IF(AND(K36&lt;&gt;"",B36=""),1,IF(COUNTIF($B$5:$B36,B36)&gt;1,1,0))</f>
        <v>0</v>
      </c>
    </row>
    <row r="37" spans="1:94" s="35" customFormat="1" ht="13.5" customHeight="1">
      <c r="A37" s="53"/>
      <c r="B37" s="53"/>
      <c r="C37" s="53"/>
      <c r="D37" s="53"/>
      <c r="E37" s="53"/>
      <c r="F37" s="53"/>
      <c r="G37" s="53"/>
      <c r="H37" s="404"/>
      <c r="I37" s="405"/>
      <c r="J37" s="53"/>
      <c r="K37" s="53"/>
      <c r="L37" s="406"/>
      <c r="M37" s="407"/>
      <c r="N37" s="277"/>
      <c r="O37" s="278"/>
      <c r="P37" s="279"/>
      <c r="Q37" s="279"/>
      <c r="R37" s="402">
        <f t="shared" si="4"/>
      </c>
      <c r="S37" s="402">
        <f t="shared" si="5"/>
      </c>
      <c r="T37" s="403"/>
      <c r="U37" s="150">
        <f t="shared" si="6"/>
      </c>
      <c r="V37" s="150">
        <f>IF(ISERROR(#REF!)=TRUE,"",#REF!)</f>
      </c>
      <c r="W37" s="151"/>
      <c r="X37" s="111">
        <f t="shared" si="7"/>
      </c>
      <c r="Y37" s="111"/>
      <c r="Z37" s="130"/>
      <c r="AA37" s="131"/>
      <c r="AB37" s="132"/>
      <c r="AC37" s="131"/>
      <c r="AD37" s="132"/>
      <c r="AE37" s="131"/>
      <c r="AF37" s="132"/>
      <c r="AG37" s="131"/>
      <c r="AH37" s="132"/>
      <c r="AI37" s="131"/>
      <c r="AJ37" s="132"/>
      <c r="AK37" s="266">
        <f t="shared" si="8"/>
      </c>
      <c r="AL37" s="128" t="e">
        <f t="shared" si="9"/>
        <v>#N/A</v>
      </c>
      <c r="AM37" s="127">
        <f t="shared" si="10"/>
      </c>
      <c r="AN37" s="127">
        <f t="shared" si="11"/>
      </c>
      <c r="AO37" s="113">
        <f t="shared" si="12"/>
      </c>
      <c r="AP37" s="112">
        <f t="shared" si="13"/>
      </c>
      <c r="AQ37" s="112">
        <f t="shared" si="14"/>
      </c>
      <c r="AR37" s="111">
        <f t="shared" si="15"/>
      </c>
      <c r="AS37" s="111">
        <f>IF(K37="","",LOOKUP($G$1,実績報告年度,'名前関係'!$E$44:$E$48))</f>
      </c>
      <c r="AT37" s="111">
        <f t="shared" si="16"/>
      </c>
      <c r="AU37" s="111">
        <f t="shared" si="17"/>
      </c>
      <c r="AV37" s="111">
        <f t="shared" si="18"/>
      </c>
      <c r="AW37" s="31">
        <f ca="1" t="shared" si="19"/>
        <v>0</v>
      </c>
      <c r="AX37" s="31" t="e">
        <f aca="true" t="shared" si="46" ref="AX37:AX68">MATCH(AY37,$AW$5:$AW$130,0)</f>
        <v>#N/A</v>
      </c>
      <c r="AY37" s="31">
        <f>ROWS($AY$4:AY37)-1</f>
        <v>33</v>
      </c>
      <c r="AZ37" s="111" t="e">
        <f t="shared" si="20"/>
        <v>#N/A</v>
      </c>
      <c r="BA37" s="31" t="e">
        <f>LOOKUP(G37,種類,'名前関係'!$E$2:$E$9)</f>
        <v>#N/A</v>
      </c>
      <c r="BB37" s="31" t="e">
        <f>LOOKUP(G37,種類,'名前関係'!$F$2:$F$9)</f>
        <v>#N/A</v>
      </c>
      <c r="BC37" s="32">
        <f t="shared" si="21"/>
        <v>1</v>
      </c>
      <c r="BD37" s="31">
        <f t="shared" si="22"/>
      </c>
      <c r="BE37" s="31">
        <f t="shared" si="23"/>
      </c>
      <c r="BF37" s="31" t="e">
        <f t="shared" si="24"/>
        <v>#N/A</v>
      </c>
      <c r="BG37" s="31" t="e">
        <f>LOOKUP(K37,燃料,'名前関係'!$E$12:$E$41)</f>
        <v>#N/A</v>
      </c>
      <c r="BH37" s="31">
        <f t="shared" si="25"/>
      </c>
      <c r="BI37" s="31" t="e">
        <f t="shared" si="26"/>
        <v>#N/A</v>
      </c>
      <c r="BJ37" s="31" t="e">
        <f t="shared" si="1"/>
        <v>#N/A</v>
      </c>
      <c r="BK37" s="31" t="e">
        <f>IF(OR(AND(LEFT(BH37,1)="U",BH37&lt;&gt;"U"),AND(LEFT(BH37,1)="L",BH37&lt;&gt;"L"),AND(LEFT(BH37,1)="T",BH37&lt;&gt;"T"),LEN(BH37)=3),1,LOOKUP(K37,燃料,'名前関係'!$F$12:$F$41))</f>
        <v>#N/A</v>
      </c>
      <c r="BL37" s="31" t="e">
        <f aca="true" t="shared" si="47" ref="BL37:BL68">VLOOKUP(BI37,排出係数,3,FALSE)</f>
        <v>#N/A</v>
      </c>
      <c r="BM37" s="31" t="e">
        <f>IF(AND(LEFT(BH37,1)="V",BH37&lt;&gt;"V"),1,LOOKUP(K37,燃料,'名前関係'!$I$12:$I$41))</f>
        <v>#N/A</v>
      </c>
      <c r="BN37" s="268" t="e">
        <f t="shared" si="27"/>
        <v>#N/A</v>
      </c>
      <c r="BO37" s="32">
        <f>IF(ISERROR(BN37)=TRUE,"",IF(LEN(BN37)=2,LOOKUP(BN37,'名前関係'!$M$3:$M$10,'名前関係'!$N$3:$N$10),""))</f>
      </c>
      <c r="BP37" s="268" t="e">
        <f t="shared" si="28"/>
        <v>#N/A</v>
      </c>
      <c r="BQ37" s="32">
        <f>IF(ISERROR(BP37)=TRUE,"",IF(LEN(BP37)=2,LOOKUP(BP37,'名前関係'!$Q$3:$Q$6,'名前関係'!$R$3:$R$6),""))</f>
      </c>
      <c r="BR37" s="32">
        <f>IF(ISERROR(BP37)=TRUE,"",IF(LEN(BP37)=2,LOOKUP(BP37,'名前関係'!$Q$3:$Q$6,'名前関係'!$S$3:$S$6),""))</f>
      </c>
      <c r="BS37" s="31">
        <f>IF(Q37="",1,IF(RIGHT(LEFT($G$1,4),2)&gt;=LEFT(Q37,2),(IF(ISERROR(VLOOKUP(BH37,'名前関係'!$A$2:$B$22,2,FALSE)),0.7,VLOOKUP(BH37,'名前関係'!$A$2:$B$22,2,FALSE))),1))</f>
        <v>1</v>
      </c>
      <c r="BT37" s="33">
        <f t="shared" si="29"/>
      </c>
      <c r="BU37" s="34" t="e">
        <f>VLOOKUP(K37,'名前関係'!$D$12:$J$41,7,FALSE)</f>
        <v>#N/A</v>
      </c>
      <c r="BV37" s="33">
        <f t="shared" si="30"/>
      </c>
      <c r="BW37" s="119">
        <f t="shared" si="31"/>
      </c>
      <c r="BX37" s="33">
        <f t="shared" si="32"/>
      </c>
      <c r="BY37" s="33">
        <f t="shared" si="33"/>
      </c>
      <c r="BZ37" s="33" t="e">
        <f>LOOKUP(K37,燃料,'名前関係'!$K$12:$K$41)</f>
        <v>#N/A</v>
      </c>
      <c r="CA37" s="32" t="e">
        <f t="shared" si="34"/>
        <v>#N/A</v>
      </c>
      <c r="CB37" s="31">
        <f t="shared" si="35"/>
      </c>
      <c r="CC37" s="31">
        <f t="shared" si="36"/>
      </c>
      <c r="CD37" s="31">
        <f t="shared" si="37"/>
      </c>
      <c r="CE37" s="31">
        <f t="shared" si="38"/>
      </c>
      <c r="CF37" s="33">
        <f>IF(OR(AV37="",AV37=0),"",IF(AND(LEFT(K37,2)="11",BD37=4,CK37&gt;"200109"),"18",LOOKUP(K37,燃料,'名前関係'!$J$12:$J$41))&amp;BB37&amp;BE37)</f>
      </c>
      <c r="CG37" s="33">
        <f>IF(OR(AU37="",AU37=0),"",IF(AND(LEFT(K37,2)="11",BD37=4,CK37&gt;"200109"),"18",LOOKUP(K37,燃料,'名前関係'!$J$12:$J$41))&amp;BB37&amp;BE37)</f>
      </c>
      <c r="CH37" s="31" t="e">
        <f t="shared" si="39"/>
        <v>#N/A</v>
      </c>
      <c r="CI37" s="31" t="e">
        <f t="shared" si="40"/>
        <v>#N/A</v>
      </c>
      <c r="CJ37" s="33" t="e">
        <f aca="true" t="shared" si="48" ref="CJ37:CJ68">VLOOKUP(BI37,排出係数,4)</f>
        <v>#N/A</v>
      </c>
      <c r="CK37" s="113">
        <f t="shared" si="41"/>
      </c>
      <c r="CL37" s="113">
        <f t="shared" si="42"/>
      </c>
      <c r="CM37" s="113">
        <f t="shared" si="43"/>
      </c>
      <c r="CN37" s="113">
        <f t="shared" si="44"/>
      </c>
      <c r="CO37" s="113">
        <f t="shared" si="45"/>
      </c>
      <c r="CP37" s="113">
        <f>IF(AND(K37&lt;&gt;"",B37=""),1,IF(COUNTIF($B$5:$B37,B37)&gt;1,1,0))</f>
        <v>0</v>
      </c>
    </row>
    <row r="38" spans="1:94" s="35" customFormat="1" ht="13.5" customHeight="1">
      <c r="A38" s="53"/>
      <c r="B38" s="53"/>
      <c r="C38" s="53"/>
      <c r="D38" s="53"/>
      <c r="E38" s="53"/>
      <c r="F38" s="53"/>
      <c r="G38" s="53"/>
      <c r="H38" s="404"/>
      <c r="I38" s="405"/>
      <c r="J38" s="53"/>
      <c r="K38" s="53"/>
      <c r="L38" s="406"/>
      <c r="M38" s="407"/>
      <c r="N38" s="277"/>
      <c r="O38" s="278"/>
      <c r="P38" s="279"/>
      <c r="Q38" s="279"/>
      <c r="R38" s="402">
        <f t="shared" si="4"/>
      </c>
      <c r="S38" s="402">
        <f t="shared" si="5"/>
      </c>
      <c r="T38" s="403"/>
      <c r="U38" s="150">
        <f t="shared" si="6"/>
      </c>
      <c r="V38" s="150">
        <f>IF(ISERROR(#REF!)=TRUE,"",#REF!)</f>
      </c>
      <c r="W38" s="151"/>
      <c r="X38" s="111">
        <f t="shared" si="7"/>
      </c>
      <c r="Y38" s="111"/>
      <c r="Z38" s="130"/>
      <c r="AA38" s="131"/>
      <c r="AB38" s="132"/>
      <c r="AC38" s="131"/>
      <c r="AD38" s="132"/>
      <c r="AE38" s="131"/>
      <c r="AF38" s="132"/>
      <c r="AG38" s="131"/>
      <c r="AH38" s="132"/>
      <c r="AI38" s="131"/>
      <c r="AJ38" s="132"/>
      <c r="AK38" s="266">
        <f t="shared" si="8"/>
      </c>
      <c r="AL38" s="128" t="e">
        <f t="shared" si="9"/>
        <v>#N/A</v>
      </c>
      <c r="AM38" s="127">
        <f t="shared" si="10"/>
      </c>
      <c r="AN38" s="127">
        <f t="shared" si="11"/>
      </c>
      <c r="AO38" s="113">
        <f t="shared" si="12"/>
      </c>
      <c r="AP38" s="112">
        <f t="shared" si="13"/>
      </c>
      <c r="AQ38" s="112">
        <f t="shared" si="14"/>
      </c>
      <c r="AR38" s="111">
        <f t="shared" si="15"/>
      </c>
      <c r="AS38" s="111">
        <f>IF(K38="","",LOOKUP($G$1,実績報告年度,'名前関係'!$E$44:$E$48))</f>
      </c>
      <c r="AT38" s="111">
        <f t="shared" si="16"/>
      </c>
      <c r="AU38" s="111">
        <f t="shared" si="17"/>
      </c>
      <c r="AV38" s="111">
        <f t="shared" si="18"/>
      </c>
      <c r="AW38" s="31">
        <f ca="1" t="shared" si="19"/>
        <v>0</v>
      </c>
      <c r="AX38" s="31" t="e">
        <f t="shared" si="46"/>
        <v>#N/A</v>
      </c>
      <c r="AY38" s="31">
        <f>ROWS($AY$4:AY38)-1</f>
        <v>34</v>
      </c>
      <c r="AZ38" s="111" t="e">
        <f t="shared" si="20"/>
        <v>#N/A</v>
      </c>
      <c r="BA38" s="31" t="e">
        <f>LOOKUP(G38,種類,'名前関係'!$E$2:$E$9)</f>
        <v>#N/A</v>
      </c>
      <c r="BB38" s="31" t="e">
        <f>LOOKUP(G38,種類,'名前関係'!$F$2:$F$9)</f>
        <v>#N/A</v>
      </c>
      <c r="BC38" s="32">
        <f t="shared" si="21"/>
        <v>1</v>
      </c>
      <c r="BD38" s="31">
        <f t="shared" si="22"/>
      </c>
      <c r="BE38" s="31">
        <f t="shared" si="23"/>
      </c>
      <c r="BF38" s="31" t="e">
        <f t="shared" si="24"/>
        <v>#N/A</v>
      </c>
      <c r="BG38" s="31" t="e">
        <f>LOOKUP(K38,燃料,'名前関係'!$E$12:$E$41)</f>
        <v>#N/A</v>
      </c>
      <c r="BH38" s="31">
        <f t="shared" si="25"/>
      </c>
      <c r="BI38" s="31" t="e">
        <f t="shared" si="26"/>
        <v>#N/A</v>
      </c>
      <c r="BJ38" s="31" t="e">
        <f t="shared" si="1"/>
        <v>#N/A</v>
      </c>
      <c r="BK38" s="31" t="e">
        <f>IF(OR(AND(LEFT(BH38,1)="U",BH38&lt;&gt;"U"),AND(LEFT(BH38,1)="L",BH38&lt;&gt;"L"),AND(LEFT(BH38,1)="T",BH38&lt;&gt;"T"),LEN(BH38)=3),1,LOOKUP(K38,燃料,'名前関係'!$F$12:$F$41))</f>
        <v>#N/A</v>
      </c>
      <c r="BL38" s="31" t="e">
        <f t="shared" si="47"/>
        <v>#N/A</v>
      </c>
      <c r="BM38" s="31" t="e">
        <f>IF(AND(LEFT(BH38,1)="V",BH38&lt;&gt;"V"),1,LOOKUP(K38,燃料,'名前関係'!$I$12:$I$41))</f>
        <v>#N/A</v>
      </c>
      <c r="BN38" s="268" t="e">
        <f t="shared" si="27"/>
        <v>#N/A</v>
      </c>
      <c r="BO38" s="32">
        <f>IF(ISERROR(BN38)=TRUE,"",IF(LEN(BN38)=2,LOOKUP(BN38,'名前関係'!$M$3:$M$10,'名前関係'!$N$3:$N$10),""))</f>
      </c>
      <c r="BP38" s="268" t="e">
        <f t="shared" si="28"/>
        <v>#N/A</v>
      </c>
      <c r="BQ38" s="32">
        <f>IF(ISERROR(BP38)=TRUE,"",IF(LEN(BP38)=2,LOOKUP(BP38,'名前関係'!$Q$3:$Q$6,'名前関係'!$R$3:$R$6),""))</f>
      </c>
      <c r="BR38" s="32">
        <f>IF(ISERROR(BP38)=TRUE,"",IF(LEN(BP38)=2,LOOKUP(BP38,'名前関係'!$Q$3:$Q$6,'名前関係'!$S$3:$S$6),""))</f>
      </c>
      <c r="BS38" s="31">
        <f>IF(Q38="",1,IF(RIGHT(LEFT($G$1,4),2)&gt;=LEFT(Q38,2),(IF(ISERROR(VLOOKUP(BH38,'名前関係'!$A$2:$B$22,2,FALSE)),0.7,VLOOKUP(BH38,'名前関係'!$A$2:$B$22,2,FALSE))),1))</f>
        <v>1</v>
      </c>
      <c r="BT38" s="33">
        <f t="shared" si="29"/>
      </c>
      <c r="BU38" s="34" t="e">
        <f>VLOOKUP(K38,'名前関係'!$D$12:$J$41,7,FALSE)</f>
        <v>#N/A</v>
      </c>
      <c r="BV38" s="33">
        <f t="shared" si="30"/>
      </c>
      <c r="BW38" s="119">
        <f t="shared" si="31"/>
      </c>
      <c r="BX38" s="33">
        <f t="shared" si="32"/>
      </c>
      <c r="BY38" s="33">
        <f t="shared" si="33"/>
      </c>
      <c r="BZ38" s="33" t="e">
        <f>LOOKUP(K38,燃料,'名前関係'!$K$12:$K$41)</f>
        <v>#N/A</v>
      </c>
      <c r="CA38" s="32" t="e">
        <f t="shared" si="34"/>
        <v>#N/A</v>
      </c>
      <c r="CB38" s="31">
        <f t="shared" si="35"/>
      </c>
      <c r="CC38" s="31">
        <f t="shared" si="36"/>
      </c>
      <c r="CD38" s="31">
        <f t="shared" si="37"/>
      </c>
      <c r="CE38" s="31">
        <f t="shared" si="38"/>
      </c>
      <c r="CF38" s="33">
        <f>IF(OR(AV38="",AV38=0),"",IF(AND(LEFT(K38,2)="11",BD38=4,CK38&gt;"200109"),"18",LOOKUP(K38,燃料,'名前関係'!$J$12:$J$41))&amp;BB38&amp;BE38)</f>
      </c>
      <c r="CG38" s="33">
        <f>IF(OR(AU38="",AU38=0),"",IF(AND(LEFT(K38,2)="11",BD38=4,CK38&gt;"200109"),"18",LOOKUP(K38,燃料,'名前関係'!$J$12:$J$41))&amp;BB38&amp;BE38)</f>
      </c>
      <c r="CH38" s="31" t="e">
        <f t="shared" si="39"/>
        <v>#N/A</v>
      </c>
      <c r="CI38" s="31" t="e">
        <f t="shared" si="40"/>
        <v>#N/A</v>
      </c>
      <c r="CJ38" s="33" t="e">
        <f t="shared" si="48"/>
        <v>#N/A</v>
      </c>
      <c r="CK38" s="113">
        <f t="shared" si="41"/>
      </c>
      <c r="CL38" s="113">
        <f t="shared" si="42"/>
      </c>
      <c r="CM38" s="113">
        <f t="shared" si="43"/>
      </c>
      <c r="CN38" s="113">
        <f t="shared" si="44"/>
      </c>
      <c r="CO38" s="113">
        <f t="shared" si="45"/>
      </c>
      <c r="CP38" s="113">
        <f>IF(AND(K38&lt;&gt;"",B38=""),1,IF(COUNTIF($B$5:$B38,B38)&gt;1,1,0))</f>
        <v>0</v>
      </c>
    </row>
    <row r="39" spans="1:94" s="35" customFormat="1" ht="13.5" customHeight="1">
      <c r="A39" s="53"/>
      <c r="B39" s="53"/>
      <c r="C39" s="53"/>
      <c r="D39" s="53"/>
      <c r="E39" s="53"/>
      <c r="F39" s="53"/>
      <c r="G39" s="53"/>
      <c r="H39" s="404"/>
      <c r="I39" s="405"/>
      <c r="J39" s="53"/>
      <c r="K39" s="53"/>
      <c r="L39" s="406"/>
      <c r="M39" s="407"/>
      <c r="N39" s="277"/>
      <c r="O39" s="278"/>
      <c r="P39" s="279"/>
      <c r="Q39" s="279"/>
      <c r="R39" s="402">
        <f t="shared" si="4"/>
      </c>
      <c r="S39" s="402">
        <f t="shared" si="5"/>
      </c>
      <c r="T39" s="403"/>
      <c r="U39" s="150">
        <f t="shared" si="6"/>
      </c>
      <c r="V39" s="150">
        <f>IF(ISERROR(#REF!)=TRUE,"",#REF!)</f>
      </c>
      <c r="W39" s="151"/>
      <c r="X39" s="111">
        <f t="shared" si="7"/>
      </c>
      <c r="Y39" s="111"/>
      <c r="Z39" s="130"/>
      <c r="AA39" s="131"/>
      <c r="AB39" s="132"/>
      <c r="AC39" s="131"/>
      <c r="AD39" s="132"/>
      <c r="AE39" s="131"/>
      <c r="AF39" s="132"/>
      <c r="AG39" s="131"/>
      <c r="AH39" s="132"/>
      <c r="AI39" s="131"/>
      <c r="AJ39" s="132"/>
      <c r="AK39" s="266">
        <f t="shared" si="8"/>
      </c>
      <c r="AL39" s="128" t="e">
        <f t="shared" si="9"/>
        <v>#N/A</v>
      </c>
      <c r="AM39" s="127">
        <f t="shared" si="10"/>
      </c>
      <c r="AN39" s="127">
        <f t="shared" si="11"/>
      </c>
      <c r="AO39" s="113">
        <f t="shared" si="12"/>
      </c>
      <c r="AP39" s="112">
        <f t="shared" si="13"/>
      </c>
      <c r="AQ39" s="112">
        <f t="shared" si="14"/>
      </c>
      <c r="AR39" s="111">
        <f t="shared" si="15"/>
      </c>
      <c r="AS39" s="111">
        <f>IF(K39="","",LOOKUP($G$1,実績報告年度,'名前関係'!$E$44:$E$48))</f>
      </c>
      <c r="AT39" s="111">
        <f t="shared" si="16"/>
      </c>
      <c r="AU39" s="111">
        <f t="shared" si="17"/>
      </c>
      <c r="AV39" s="111">
        <f t="shared" si="18"/>
      </c>
      <c r="AW39" s="31">
        <f ca="1" t="shared" si="19"/>
        <v>0</v>
      </c>
      <c r="AX39" s="31" t="e">
        <f t="shared" si="46"/>
        <v>#N/A</v>
      </c>
      <c r="AY39" s="31">
        <f>ROWS($AY$4:AY39)-1</f>
        <v>35</v>
      </c>
      <c r="AZ39" s="111" t="e">
        <f t="shared" si="20"/>
        <v>#N/A</v>
      </c>
      <c r="BA39" s="31" t="e">
        <f>LOOKUP(G39,種類,'名前関係'!$E$2:$E$9)</f>
        <v>#N/A</v>
      </c>
      <c r="BB39" s="31" t="e">
        <f>LOOKUP(G39,種類,'名前関係'!$F$2:$F$9)</f>
        <v>#N/A</v>
      </c>
      <c r="BC39" s="32">
        <f t="shared" si="21"/>
        <v>1</v>
      </c>
      <c r="BD39" s="31">
        <f t="shared" si="22"/>
      </c>
      <c r="BE39" s="31">
        <f t="shared" si="23"/>
      </c>
      <c r="BF39" s="31" t="e">
        <f t="shared" si="24"/>
        <v>#N/A</v>
      </c>
      <c r="BG39" s="31" t="e">
        <f>LOOKUP(K39,燃料,'名前関係'!$E$12:$E$41)</f>
        <v>#N/A</v>
      </c>
      <c r="BH39" s="31">
        <f t="shared" si="25"/>
      </c>
      <c r="BI39" s="31" t="e">
        <f t="shared" si="26"/>
        <v>#N/A</v>
      </c>
      <c r="BJ39" s="31" t="e">
        <f t="shared" si="1"/>
        <v>#N/A</v>
      </c>
      <c r="BK39" s="31" t="e">
        <f>IF(OR(AND(LEFT(BH39,1)="U",BH39&lt;&gt;"U"),AND(LEFT(BH39,1)="L",BH39&lt;&gt;"L"),AND(LEFT(BH39,1)="T",BH39&lt;&gt;"T"),LEN(BH39)=3),1,LOOKUP(K39,燃料,'名前関係'!$F$12:$F$41))</f>
        <v>#N/A</v>
      </c>
      <c r="BL39" s="31" t="e">
        <f t="shared" si="47"/>
        <v>#N/A</v>
      </c>
      <c r="BM39" s="31" t="e">
        <f>IF(AND(LEFT(BH39,1)="V",BH39&lt;&gt;"V"),1,LOOKUP(K39,燃料,'名前関係'!$I$12:$I$41))</f>
        <v>#N/A</v>
      </c>
      <c r="BN39" s="268" t="e">
        <f t="shared" si="27"/>
        <v>#N/A</v>
      </c>
      <c r="BO39" s="32">
        <f>IF(ISERROR(BN39)=TRUE,"",IF(LEN(BN39)=2,LOOKUP(BN39,'名前関係'!$M$3:$M$10,'名前関係'!$N$3:$N$10),""))</f>
      </c>
      <c r="BP39" s="268" t="e">
        <f t="shared" si="28"/>
        <v>#N/A</v>
      </c>
      <c r="BQ39" s="32">
        <f>IF(ISERROR(BP39)=TRUE,"",IF(LEN(BP39)=2,LOOKUP(BP39,'名前関係'!$Q$3:$Q$6,'名前関係'!$R$3:$R$6),""))</f>
      </c>
      <c r="BR39" s="32">
        <f>IF(ISERROR(BP39)=TRUE,"",IF(LEN(BP39)=2,LOOKUP(BP39,'名前関係'!$Q$3:$Q$6,'名前関係'!$S$3:$S$6),""))</f>
      </c>
      <c r="BS39" s="31">
        <f>IF(Q39="",1,IF(RIGHT(LEFT($G$1,4),2)&gt;=LEFT(Q39,2),(IF(ISERROR(VLOOKUP(BH39,'名前関係'!$A$2:$B$22,2,FALSE)),0.7,VLOOKUP(BH39,'名前関係'!$A$2:$B$22,2,FALSE))),1))</f>
        <v>1</v>
      </c>
      <c r="BT39" s="33">
        <f t="shared" si="29"/>
      </c>
      <c r="BU39" s="34" t="e">
        <f>VLOOKUP(K39,'名前関係'!$D$12:$J$41,7,FALSE)</f>
        <v>#N/A</v>
      </c>
      <c r="BV39" s="33">
        <f t="shared" si="30"/>
      </c>
      <c r="BW39" s="119">
        <f t="shared" si="31"/>
      </c>
      <c r="BX39" s="33">
        <f t="shared" si="32"/>
      </c>
      <c r="BY39" s="33">
        <f t="shared" si="33"/>
      </c>
      <c r="BZ39" s="33" t="e">
        <f>LOOKUP(K39,燃料,'名前関係'!$K$12:$K$41)</f>
        <v>#N/A</v>
      </c>
      <c r="CA39" s="32" t="e">
        <f t="shared" si="34"/>
        <v>#N/A</v>
      </c>
      <c r="CB39" s="31">
        <f t="shared" si="35"/>
      </c>
      <c r="CC39" s="31">
        <f t="shared" si="36"/>
      </c>
      <c r="CD39" s="31">
        <f t="shared" si="37"/>
      </c>
      <c r="CE39" s="31">
        <f t="shared" si="38"/>
      </c>
      <c r="CF39" s="33">
        <f>IF(OR(AV39="",AV39=0),"",IF(AND(LEFT(K39,2)="11",BD39=4,CK39&gt;"200109"),"18",LOOKUP(K39,燃料,'名前関係'!$J$12:$J$41))&amp;BB39&amp;BE39)</f>
      </c>
      <c r="CG39" s="33">
        <f>IF(OR(AU39="",AU39=0),"",IF(AND(LEFT(K39,2)="11",BD39=4,CK39&gt;"200109"),"18",LOOKUP(K39,燃料,'名前関係'!$J$12:$J$41))&amp;BB39&amp;BE39)</f>
      </c>
      <c r="CH39" s="31" t="e">
        <f t="shared" si="39"/>
        <v>#N/A</v>
      </c>
      <c r="CI39" s="31" t="e">
        <f t="shared" si="40"/>
        <v>#N/A</v>
      </c>
      <c r="CJ39" s="33" t="e">
        <f t="shared" si="48"/>
        <v>#N/A</v>
      </c>
      <c r="CK39" s="113">
        <f t="shared" si="41"/>
      </c>
      <c r="CL39" s="113">
        <f t="shared" si="42"/>
      </c>
      <c r="CM39" s="113">
        <f t="shared" si="43"/>
      </c>
      <c r="CN39" s="113">
        <f t="shared" si="44"/>
      </c>
      <c r="CO39" s="113">
        <f t="shared" si="45"/>
      </c>
      <c r="CP39" s="113">
        <f>IF(AND(K39&lt;&gt;"",B39=""),1,IF(COUNTIF($B$5:$B39,B39)&gt;1,1,0))</f>
        <v>0</v>
      </c>
    </row>
    <row r="40" spans="1:94" s="35" customFormat="1" ht="13.5" customHeight="1">
      <c r="A40" s="53"/>
      <c r="B40" s="53"/>
      <c r="C40" s="53"/>
      <c r="D40" s="53"/>
      <c r="E40" s="53"/>
      <c r="F40" s="53"/>
      <c r="G40" s="53"/>
      <c r="H40" s="404"/>
      <c r="I40" s="405"/>
      <c r="J40" s="53"/>
      <c r="K40" s="53"/>
      <c r="L40" s="406"/>
      <c r="M40" s="407"/>
      <c r="N40" s="277"/>
      <c r="O40" s="278"/>
      <c r="P40" s="279"/>
      <c r="Q40" s="279"/>
      <c r="R40" s="402">
        <f t="shared" si="4"/>
      </c>
      <c r="S40" s="402">
        <f t="shared" si="5"/>
      </c>
      <c r="T40" s="403"/>
      <c r="U40" s="150">
        <f t="shared" si="6"/>
      </c>
      <c r="V40" s="150">
        <f>IF(ISERROR(#REF!)=TRUE,"",#REF!)</f>
      </c>
      <c r="W40" s="151"/>
      <c r="X40" s="111">
        <f t="shared" si="7"/>
      </c>
      <c r="Y40" s="111"/>
      <c r="Z40" s="130"/>
      <c r="AA40" s="131"/>
      <c r="AB40" s="132"/>
      <c r="AC40" s="131"/>
      <c r="AD40" s="132"/>
      <c r="AE40" s="131"/>
      <c r="AF40" s="132"/>
      <c r="AG40" s="131"/>
      <c r="AH40" s="132"/>
      <c r="AI40" s="131"/>
      <c r="AJ40" s="132"/>
      <c r="AK40" s="266">
        <f t="shared" si="8"/>
      </c>
      <c r="AL40" s="128" t="e">
        <f t="shared" si="9"/>
        <v>#N/A</v>
      </c>
      <c r="AM40" s="127">
        <f t="shared" si="10"/>
      </c>
      <c r="AN40" s="127">
        <f t="shared" si="11"/>
      </c>
      <c r="AO40" s="113">
        <f t="shared" si="12"/>
      </c>
      <c r="AP40" s="112">
        <f t="shared" si="13"/>
      </c>
      <c r="AQ40" s="112">
        <f t="shared" si="14"/>
      </c>
      <c r="AR40" s="111">
        <f t="shared" si="15"/>
      </c>
      <c r="AS40" s="111">
        <f>IF(K40="","",LOOKUP($G$1,実績報告年度,'名前関係'!$E$44:$E$48))</f>
      </c>
      <c r="AT40" s="111">
        <f t="shared" si="16"/>
      </c>
      <c r="AU40" s="111">
        <f t="shared" si="17"/>
      </c>
      <c r="AV40" s="111">
        <f t="shared" si="18"/>
      </c>
      <c r="AW40" s="31">
        <f ca="1" t="shared" si="19"/>
        <v>0</v>
      </c>
      <c r="AX40" s="31" t="e">
        <f t="shared" si="46"/>
        <v>#N/A</v>
      </c>
      <c r="AY40" s="31">
        <f>ROWS($AY$4:AY40)-1</f>
        <v>36</v>
      </c>
      <c r="AZ40" s="111" t="e">
        <f t="shared" si="20"/>
        <v>#N/A</v>
      </c>
      <c r="BA40" s="31" t="e">
        <f>LOOKUP(G40,種類,'名前関係'!$E$2:$E$9)</f>
        <v>#N/A</v>
      </c>
      <c r="BB40" s="31" t="e">
        <f>LOOKUP(G40,種類,'名前関係'!$F$2:$F$9)</f>
        <v>#N/A</v>
      </c>
      <c r="BC40" s="32">
        <f t="shared" si="21"/>
        <v>1</v>
      </c>
      <c r="BD40" s="31">
        <f t="shared" si="22"/>
      </c>
      <c r="BE40" s="31">
        <f t="shared" si="23"/>
      </c>
      <c r="BF40" s="31" t="e">
        <f t="shared" si="24"/>
        <v>#N/A</v>
      </c>
      <c r="BG40" s="31" t="e">
        <f>LOOKUP(K40,燃料,'名前関係'!$E$12:$E$41)</f>
        <v>#N/A</v>
      </c>
      <c r="BH40" s="31">
        <f t="shared" si="25"/>
      </c>
      <c r="BI40" s="31" t="e">
        <f t="shared" si="26"/>
        <v>#N/A</v>
      </c>
      <c r="BJ40" s="31" t="e">
        <f t="shared" si="1"/>
        <v>#N/A</v>
      </c>
      <c r="BK40" s="31" t="e">
        <f>IF(OR(AND(LEFT(BH40,1)="U",BH40&lt;&gt;"U"),AND(LEFT(BH40,1)="L",BH40&lt;&gt;"L"),AND(LEFT(BH40,1)="T",BH40&lt;&gt;"T"),LEN(BH40)=3),1,LOOKUP(K40,燃料,'名前関係'!$F$12:$F$41))</f>
        <v>#N/A</v>
      </c>
      <c r="BL40" s="31" t="e">
        <f t="shared" si="47"/>
        <v>#N/A</v>
      </c>
      <c r="BM40" s="31" t="e">
        <f>IF(AND(LEFT(BH40,1)="V",BH40&lt;&gt;"V"),1,LOOKUP(K40,燃料,'名前関係'!$I$12:$I$41))</f>
        <v>#N/A</v>
      </c>
      <c r="BN40" s="268" t="e">
        <f t="shared" si="27"/>
        <v>#N/A</v>
      </c>
      <c r="BO40" s="32">
        <f>IF(ISERROR(BN40)=TRUE,"",IF(LEN(BN40)=2,LOOKUP(BN40,'名前関係'!$M$3:$M$10,'名前関係'!$N$3:$N$10),""))</f>
      </c>
      <c r="BP40" s="268" t="e">
        <f t="shared" si="28"/>
        <v>#N/A</v>
      </c>
      <c r="BQ40" s="32">
        <f>IF(ISERROR(BP40)=TRUE,"",IF(LEN(BP40)=2,LOOKUP(BP40,'名前関係'!$Q$3:$Q$6,'名前関係'!$R$3:$R$6),""))</f>
      </c>
      <c r="BR40" s="32">
        <f>IF(ISERROR(BP40)=TRUE,"",IF(LEN(BP40)=2,LOOKUP(BP40,'名前関係'!$Q$3:$Q$6,'名前関係'!$S$3:$S$6),""))</f>
      </c>
      <c r="BS40" s="31">
        <f>IF(Q40="",1,IF(RIGHT(LEFT($G$1,4),2)&gt;=LEFT(Q40,2),(IF(ISERROR(VLOOKUP(BH40,'名前関係'!$A$2:$B$22,2,FALSE)),0.7,VLOOKUP(BH40,'名前関係'!$A$2:$B$22,2,FALSE))),1))</f>
        <v>1</v>
      </c>
      <c r="BT40" s="33">
        <f t="shared" si="29"/>
      </c>
      <c r="BU40" s="34" t="e">
        <f>VLOOKUP(K40,'名前関係'!$D$12:$J$41,7,FALSE)</f>
        <v>#N/A</v>
      </c>
      <c r="BV40" s="33">
        <f t="shared" si="30"/>
      </c>
      <c r="BW40" s="119">
        <f t="shared" si="31"/>
      </c>
      <c r="BX40" s="33">
        <f t="shared" si="32"/>
      </c>
      <c r="BY40" s="33">
        <f t="shared" si="33"/>
      </c>
      <c r="BZ40" s="33" t="e">
        <f>LOOKUP(K40,燃料,'名前関係'!$K$12:$K$41)</f>
        <v>#N/A</v>
      </c>
      <c r="CA40" s="32" t="e">
        <f t="shared" si="34"/>
        <v>#N/A</v>
      </c>
      <c r="CB40" s="31">
        <f t="shared" si="35"/>
      </c>
      <c r="CC40" s="31">
        <f t="shared" si="36"/>
      </c>
      <c r="CD40" s="31">
        <f t="shared" si="37"/>
      </c>
      <c r="CE40" s="31">
        <f t="shared" si="38"/>
      </c>
      <c r="CF40" s="33">
        <f>IF(OR(AV40="",AV40=0),"",IF(AND(LEFT(K40,2)="11",BD40=4,CK40&gt;"200109"),"18",LOOKUP(K40,燃料,'名前関係'!$J$12:$J$41))&amp;BB40&amp;BE40)</f>
      </c>
      <c r="CG40" s="33">
        <f>IF(OR(AU40="",AU40=0),"",IF(AND(LEFT(K40,2)="11",BD40=4,CK40&gt;"200109"),"18",LOOKUP(K40,燃料,'名前関係'!$J$12:$J$41))&amp;BB40&amp;BE40)</f>
      </c>
      <c r="CH40" s="31" t="e">
        <f t="shared" si="39"/>
        <v>#N/A</v>
      </c>
      <c r="CI40" s="31" t="e">
        <f t="shared" si="40"/>
        <v>#N/A</v>
      </c>
      <c r="CJ40" s="33" t="e">
        <f t="shared" si="48"/>
        <v>#N/A</v>
      </c>
      <c r="CK40" s="113">
        <f t="shared" si="41"/>
      </c>
      <c r="CL40" s="113">
        <f t="shared" si="42"/>
      </c>
      <c r="CM40" s="113">
        <f t="shared" si="43"/>
      </c>
      <c r="CN40" s="113">
        <f t="shared" si="44"/>
      </c>
      <c r="CO40" s="113">
        <f t="shared" si="45"/>
      </c>
      <c r="CP40" s="113">
        <f>IF(AND(K40&lt;&gt;"",B40=""),1,IF(COUNTIF($B$5:$B40,B40)&gt;1,1,0))</f>
        <v>0</v>
      </c>
    </row>
    <row r="41" spans="1:94" s="35" customFormat="1" ht="13.5" customHeight="1">
      <c r="A41" s="53"/>
      <c r="B41" s="53"/>
      <c r="C41" s="53"/>
      <c r="D41" s="53"/>
      <c r="E41" s="53"/>
      <c r="F41" s="53"/>
      <c r="G41" s="53"/>
      <c r="H41" s="404"/>
      <c r="I41" s="405"/>
      <c r="J41" s="53"/>
      <c r="K41" s="53"/>
      <c r="L41" s="406"/>
      <c r="M41" s="407"/>
      <c r="N41" s="277"/>
      <c r="O41" s="278"/>
      <c r="P41" s="279"/>
      <c r="Q41" s="279"/>
      <c r="R41" s="402">
        <f t="shared" si="4"/>
      </c>
      <c r="S41" s="402">
        <f t="shared" si="5"/>
      </c>
      <c r="T41" s="403"/>
      <c r="U41" s="150">
        <f t="shared" si="6"/>
      </c>
      <c r="V41" s="150">
        <f>IF(ISERROR(#REF!)=TRUE,"",#REF!)</f>
      </c>
      <c r="W41" s="151"/>
      <c r="X41" s="111">
        <f t="shared" si="7"/>
      </c>
      <c r="Y41" s="111"/>
      <c r="Z41" s="130"/>
      <c r="AA41" s="131"/>
      <c r="AB41" s="132"/>
      <c r="AC41" s="131"/>
      <c r="AD41" s="132"/>
      <c r="AE41" s="131"/>
      <c r="AF41" s="132"/>
      <c r="AG41" s="131"/>
      <c r="AH41" s="132"/>
      <c r="AI41" s="131"/>
      <c r="AJ41" s="132"/>
      <c r="AK41" s="266">
        <f t="shared" si="8"/>
      </c>
      <c r="AL41" s="128" t="e">
        <f t="shared" si="9"/>
        <v>#N/A</v>
      </c>
      <c r="AM41" s="127">
        <f t="shared" si="10"/>
      </c>
      <c r="AN41" s="127">
        <f t="shared" si="11"/>
      </c>
      <c r="AO41" s="113">
        <f t="shared" si="12"/>
      </c>
      <c r="AP41" s="112">
        <f t="shared" si="13"/>
      </c>
      <c r="AQ41" s="112">
        <f t="shared" si="14"/>
      </c>
      <c r="AR41" s="111">
        <f t="shared" si="15"/>
      </c>
      <c r="AS41" s="111">
        <f>IF(K41="","",LOOKUP($G$1,実績報告年度,'名前関係'!$E$44:$E$48))</f>
      </c>
      <c r="AT41" s="111">
        <f t="shared" si="16"/>
      </c>
      <c r="AU41" s="111">
        <f t="shared" si="17"/>
      </c>
      <c r="AV41" s="111">
        <f t="shared" si="18"/>
      </c>
      <c r="AW41" s="31">
        <f ca="1" t="shared" si="19"/>
        <v>0</v>
      </c>
      <c r="AX41" s="31" t="e">
        <f t="shared" si="46"/>
        <v>#N/A</v>
      </c>
      <c r="AY41" s="31">
        <f>ROWS($AY$4:AY41)-1</f>
        <v>37</v>
      </c>
      <c r="AZ41" s="111" t="e">
        <f t="shared" si="20"/>
        <v>#N/A</v>
      </c>
      <c r="BA41" s="31" t="e">
        <f>LOOKUP(G41,種類,'名前関係'!$E$2:$E$9)</f>
        <v>#N/A</v>
      </c>
      <c r="BB41" s="31" t="e">
        <f>LOOKUP(G41,種類,'名前関係'!$F$2:$F$9)</f>
        <v>#N/A</v>
      </c>
      <c r="BC41" s="32">
        <f t="shared" si="21"/>
        <v>1</v>
      </c>
      <c r="BD41" s="31">
        <f t="shared" si="22"/>
      </c>
      <c r="BE41" s="31">
        <f t="shared" si="23"/>
      </c>
      <c r="BF41" s="31" t="e">
        <f t="shared" si="24"/>
        <v>#N/A</v>
      </c>
      <c r="BG41" s="31" t="e">
        <f>LOOKUP(K41,燃料,'名前関係'!$E$12:$E$41)</f>
        <v>#N/A</v>
      </c>
      <c r="BH41" s="31">
        <f t="shared" si="25"/>
      </c>
      <c r="BI41" s="31" t="e">
        <f t="shared" si="26"/>
        <v>#N/A</v>
      </c>
      <c r="BJ41" s="31" t="e">
        <f t="shared" si="1"/>
        <v>#N/A</v>
      </c>
      <c r="BK41" s="31" t="e">
        <f>IF(OR(AND(LEFT(BH41,1)="U",BH41&lt;&gt;"U"),AND(LEFT(BH41,1)="L",BH41&lt;&gt;"L"),AND(LEFT(BH41,1)="T",BH41&lt;&gt;"T"),LEN(BH41)=3),1,LOOKUP(K41,燃料,'名前関係'!$F$12:$F$41))</f>
        <v>#N/A</v>
      </c>
      <c r="BL41" s="31" t="e">
        <f t="shared" si="47"/>
        <v>#N/A</v>
      </c>
      <c r="BM41" s="31" t="e">
        <f>IF(AND(LEFT(BH41,1)="V",BH41&lt;&gt;"V"),1,LOOKUP(K41,燃料,'名前関係'!$I$12:$I$41))</f>
        <v>#N/A</v>
      </c>
      <c r="BN41" s="268" t="e">
        <f t="shared" si="27"/>
        <v>#N/A</v>
      </c>
      <c r="BO41" s="32">
        <f>IF(ISERROR(BN41)=TRUE,"",IF(LEN(BN41)=2,LOOKUP(BN41,'名前関係'!$M$3:$M$10,'名前関係'!$N$3:$N$10),""))</f>
      </c>
      <c r="BP41" s="268" t="e">
        <f t="shared" si="28"/>
        <v>#N/A</v>
      </c>
      <c r="BQ41" s="32">
        <f>IF(ISERROR(BP41)=TRUE,"",IF(LEN(BP41)=2,LOOKUP(BP41,'名前関係'!$Q$3:$Q$6,'名前関係'!$R$3:$R$6),""))</f>
      </c>
      <c r="BR41" s="32">
        <f>IF(ISERROR(BP41)=TRUE,"",IF(LEN(BP41)=2,LOOKUP(BP41,'名前関係'!$Q$3:$Q$6,'名前関係'!$S$3:$S$6),""))</f>
      </c>
      <c r="BS41" s="31">
        <f>IF(Q41="",1,IF(RIGHT(LEFT($G$1,4),2)&gt;=LEFT(Q41,2),(IF(ISERROR(VLOOKUP(BH41,'名前関係'!$A$2:$B$22,2,FALSE)),0.7,VLOOKUP(BH41,'名前関係'!$A$2:$B$22,2,FALSE))),1))</f>
        <v>1</v>
      </c>
      <c r="BT41" s="33">
        <f t="shared" si="29"/>
      </c>
      <c r="BU41" s="34" t="e">
        <f>VLOOKUP(K41,'名前関係'!$D$12:$J$41,7,FALSE)</f>
        <v>#N/A</v>
      </c>
      <c r="BV41" s="33">
        <f t="shared" si="30"/>
      </c>
      <c r="BW41" s="119">
        <f t="shared" si="31"/>
      </c>
      <c r="BX41" s="33">
        <f t="shared" si="32"/>
      </c>
      <c r="BY41" s="33">
        <f t="shared" si="33"/>
      </c>
      <c r="BZ41" s="33" t="e">
        <f>LOOKUP(K41,燃料,'名前関係'!$K$12:$K$41)</f>
        <v>#N/A</v>
      </c>
      <c r="CA41" s="32" t="e">
        <f t="shared" si="34"/>
        <v>#N/A</v>
      </c>
      <c r="CB41" s="31">
        <f t="shared" si="35"/>
      </c>
      <c r="CC41" s="31">
        <f t="shared" si="36"/>
      </c>
      <c r="CD41" s="31">
        <f t="shared" si="37"/>
      </c>
      <c r="CE41" s="31">
        <f t="shared" si="38"/>
      </c>
      <c r="CF41" s="33">
        <f>IF(OR(AV41="",AV41=0),"",IF(AND(LEFT(K41,2)="11",BD41=4,CK41&gt;"200109"),"18",LOOKUP(K41,燃料,'名前関係'!$J$12:$J$41))&amp;BB41&amp;BE41)</f>
      </c>
      <c r="CG41" s="33">
        <f>IF(OR(AU41="",AU41=0),"",IF(AND(LEFT(K41,2)="11",BD41=4,CK41&gt;"200109"),"18",LOOKUP(K41,燃料,'名前関係'!$J$12:$J$41))&amp;BB41&amp;BE41)</f>
      </c>
      <c r="CH41" s="31" t="e">
        <f t="shared" si="39"/>
        <v>#N/A</v>
      </c>
      <c r="CI41" s="31" t="e">
        <f t="shared" si="40"/>
        <v>#N/A</v>
      </c>
      <c r="CJ41" s="33" t="e">
        <f t="shared" si="48"/>
        <v>#N/A</v>
      </c>
      <c r="CK41" s="113">
        <f t="shared" si="41"/>
      </c>
      <c r="CL41" s="113">
        <f t="shared" si="42"/>
      </c>
      <c r="CM41" s="113">
        <f t="shared" si="43"/>
      </c>
      <c r="CN41" s="113">
        <f t="shared" si="44"/>
      </c>
      <c r="CO41" s="113">
        <f t="shared" si="45"/>
      </c>
      <c r="CP41" s="113">
        <f>IF(AND(K41&lt;&gt;"",B41=""),1,IF(COUNTIF($B$5:$B41,B41)&gt;1,1,0))</f>
        <v>0</v>
      </c>
    </row>
    <row r="42" spans="1:94" s="35" customFormat="1" ht="13.5" customHeight="1">
      <c r="A42" s="53"/>
      <c r="B42" s="53"/>
      <c r="C42" s="53"/>
      <c r="D42" s="53"/>
      <c r="E42" s="53"/>
      <c r="F42" s="53"/>
      <c r="G42" s="53"/>
      <c r="H42" s="404"/>
      <c r="I42" s="405"/>
      <c r="J42" s="53"/>
      <c r="K42" s="53"/>
      <c r="L42" s="406"/>
      <c r="M42" s="407"/>
      <c r="N42" s="277"/>
      <c r="O42" s="278"/>
      <c r="P42" s="279"/>
      <c r="Q42" s="279"/>
      <c r="R42" s="402">
        <f t="shared" si="4"/>
      </c>
      <c r="S42" s="402">
        <f t="shared" si="5"/>
      </c>
      <c r="T42" s="403"/>
      <c r="U42" s="150">
        <f t="shared" si="6"/>
      </c>
      <c r="V42" s="150">
        <f>IF(ISERROR(#REF!)=TRUE,"",#REF!)</f>
      </c>
      <c r="W42" s="151"/>
      <c r="X42" s="111">
        <f t="shared" si="7"/>
      </c>
      <c r="Y42" s="111"/>
      <c r="Z42" s="130"/>
      <c r="AA42" s="131"/>
      <c r="AB42" s="132"/>
      <c r="AC42" s="131"/>
      <c r="AD42" s="132"/>
      <c r="AE42" s="131"/>
      <c r="AF42" s="132"/>
      <c r="AG42" s="131"/>
      <c r="AH42" s="132"/>
      <c r="AI42" s="131"/>
      <c r="AJ42" s="132"/>
      <c r="AK42" s="266">
        <f t="shared" si="8"/>
      </c>
      <c r="AL42" s="128" t="e">
        <f t="shared" si="9"/>
        <v>#N/A</v>
      </c>
      <c r="AM42" s="127">
        <f t="shared" si="10"/>
      </c>
      <c r="AN42" s="127">
        <f t="shared" si="11"/>
      </c>
      <c r="AO42" s="113">
        <f t="shared" si="12"/>
      </c>
      <c r="AP42" s="112">
        <f t="shared" si="13"/>
      </c>
      <c r="AQ42" s="112">
        <f t="shared" si="14"/>
      </c>
      <c r="AR42" s="111">
        <f t="shared" si="15"/>
      </c>
      <c r="AS42" s="111">
        <f>IF(K42="","",LOOKUP($G$1,実績報告年度,'名前関係'!$E$44:$E$48))</f>
      </c>
      <c r="AT42" s="111">
        <f t="shared" si="16"/>
      </c>
      <c r="AU42" s="111">
        <f t="shared" si="17"/>
      </c>
      <c r="AV42" s="111">
        <f t="shared" si="18"/>
      </c>
      <c r="AW42" s="31">
        <f ca="1" t="shared" si="19"/>
        <v>0</v>
      </c>
      <c r="AX42" s="31" t="e">
        <f t="shared" si="46"/>
        <v>#N/A</v>
      </c>
      <c r="AY42" s="31">
        <f>ROWS($AY$4:AY42)-1</f>
        <v>38</v>
      </c>
      <c r="AZ42" s="111" t="e">
        <f t="shared" si="20"/>
        <v>#N/A</v>
      </c>
      <c r="BA42" s="31" t="e">
        <f>LOOKUP(G42,種類,'名前関係'!$E$2:$E$9)</f>
        <v>#N/A</v>
      </c>
      <c r="BB42" s="31" t="e">
        <f>LOOKUP(G42,種類,'名前関係'!$F$2:$F$9)</f>
        <v>#N/A</v>
      </c>
      <c r="BC42" s="32">
        <f t="shared" si="21"/>
        <v>1</v>
      </c>
      <c r="BD42" s="31">
        <f t="shared" si="22"/>
      </c>
      <c r="BE42" s="31">
        <f t="shared" si="23"/>
      </c>
      <c r="BF42" s="31" t="e">
        <f t="shared" si="24"/>
        <v>#N/A</v>
      </c>
      <c r="BG42" s="31" t="e">
        <f>LOOKUP(K42,燃料,'名前関係'!$E$12:$E$41)</f>
        <v>#N/A</v>
      </c>
      <c r="BH42" s="31">
        <f t="shared" si="25"/>
      </c>
      <c r="BI42" s="31" t="e">
        <f t="shared" si="26"/>
        <v>#N/A</v>
      </c>
      <c r="BJ42" s="31" t="e">
        <f t="shared" si="1"/>
        <v>#N/A</v>
      </c>
      <c r="BK42" s="31" t="e">
        <f>IF(OR(AND(LEFT(BH42,1)="U",BH42&lt;&gt;"U"),AND(LEFT(BH42,1)="L",BH42&lt;&gt;"L"),AND(LEFT(BH42,1)="T",BH42&lt;&gt;"T"),LEN(BH42)=3),1,LOOKUP(K42,燃料,'名前関係'!$F$12:$F$41))</f>
        <v>#N/A</v>
      </c>
      <c r="BL42" s="31" t="e">
        <f t="shared" si="47"/>
        <v>#N/A</v>
      </c>
      <c r="BM42" s="31" t="e">
        <f>IF(AND(LEFT(BH42,1)="V",BH42&lt;&gt;"V"),1,LOOKUP(K42,燃料,'名前関係'!$I$12:$I$41))</f>
        <v>#N/A</v>
      </c>
      <c r="BN42" s="268" t="e">
        <f t="shared" si="27"/>
        <v>#N/A</v>
      </c>
      <c r="BO42" s="32">
        <f>IF(ISERROR(BN42)=TRUE,"",IF(LEN(BN42)=2,LOOKUP(BN42,'名前関係'!$M$3:$M$10,'名前関係'!$N$3:$N$10),""))</f>
      </c>
      <c r="BP42" s="268" t="e">
        <f t="shared" si="28"/>
        <v>#N/A</v>
      </c>
      <c r="BQ42" s="32">
        <f>IF(ISERROR(BP42)=TRUE,"",IF(LEN(BP42)=2,LOOKUP(BP42,'名前関係'!$Q$3:$Q$6,'名前関係'!$R$3:$R$6),""))</f>
      </c>
      <c r="BR42" s="32">
        <f>IF(ISERROR(BP42)=TRUE,"",IF(LEN(BP42)=2,LOOKUP(BP42,'名前関係'!$Q$3:$Q$6,'名前関係'!$S$3:$S$6),""))</f>
      </c>
      <c r="BS42" s="31">
        <f>IF(Q42="",1,IF(RIGHT(LEFT($G$1,4),2)&gt;=LEFT(Q42,2),(IF(ISERROR(VLOOKUP(BH42,'名前関係'!$A$2:$B$22,2,FALSE)),0.7,VLOOKUP(BH42,'名前関係'!$A$2:$B$22,2,FALSE))),1))</f>
        <v>1</v>
      </c>
      <c r="BT42" s="33">
        <f t="shared" si="29"/>
      </c>
      <c r="BU42" s="34" t="e">
        <f>VLOOKUP(K42,'名前関係'!$D$12:$J$41,7,FALSE)</f>
        <v>#N/A</v>
      </c>
      <c r="BV42" s="33">
        <f t="shared" si="30"/>
      </c>
      <c r="BW42" s="119">
        <f t="shared" si="31"/>
      </c>
      <c r="BX42" s="33">
        <f t="shared" si="32"/>
      </c>
      <c r="BY42" s="33">
        <f t="shared" si="33"/>
      </c>
      <c r="BZ42" s="33" t="e">
        <f>LOOKUP(K42,燃料,'名前関係'!$K$12:$K$41)</f>
        <v>#N/A</v>
      </c>
      <c r="CA42" s="32" t="e">
        <f t="shared" si="34"/>
        <v>#N/A</v>
      </c>
      <c r="CB42" s="31">
        <f t="shared" si="35"/>
      </c>
      <c r="CC42" s="31">
        <f t="shared" si="36"/>
      </c>
      <c r="CD42" s="31">
        <f t="shared" si="37"/>
      </c>
      <c r="CE42" s="31">
        <f t="shared" si="38"/>
      </c>
      <c r="CF42" s="33">
        <f>IF(OR(AV42="",AV42=0),"",IF(AND(LEFT(K42,2)="11",BD42=4,CK42&gt;"200109"),"18",LOOKUP(K42,燃料,'名前関係'!$J$12:$J$41))&amp;BB42&amp;BE42)</f>
      </c>
      <c r="CG42" s="33">
        <f>IF(OR(AU42="",AU42=0),"",IF(AND(LEFT(K42,2)="11",BD42=4,CK42&gt;"200109"),"18",LOOKUP(K42,燃料,'名前関係'!$J$12:$J$41))&amp;BB42&amp;BE42)</f>
      </c>
      <c r="CH42" s="31" t="e">
        <f t="shared" si="39"/>
        <v>#N/A</v>
      </c>
      <c r="CI42" s="31" t="e">
        <f t="shared" si="40"/>
        <v>#N/A</v>
      </c>
      <c r="CJ42" s="33" t="e">
        <f t="shared" si="48"/>
        <v>#N/A</v>
      </c>
      <c r="CK42" s="113">
        <f t="shared" si="41"/>
      </c>
      <c r="CL42" s="113">
        <f t="shared" si="42"/>
      </c>
      <c r="CM42" s="113">
        <f t="shared" si="43"/>
      </c>
      <c r="CN42" s="113">
        <f t="shared" si="44"/>
      </c>
      <c r="CO42" s="113">
        <f t="shared" si="45"/>
      </c>
      <c r="CP42" s="113">
        <f>IF(AND(K42&lt;&gt;"",B42=""),1,IF(COUNTIF($B$5:$B42,B42)&gt;1,1,0))</f>
        <v>0</v>
      </c>
    </row>
    <row r="43" spans="1:94" s="35" customFormat="1" ht="13.5" customHeight="1">
      <c r="A43" s="53"/>
      <c r="B43" s="53"/>
      <c r="C43" s="53"/>
      <c r="D43" s="53"/>
      <c r="E43" s="53"/>
      <c r="F43" s="53"/>
      <c r="G43" s="53"/>
      <c r="H43" s="404"/>
      <c r="I43" s="405"/>
      <c r="J43" s="53"/>
      <c r="K43" s="53"/>
      <c r="L43" s="406"/>
      <c r="M43" s="407"/>
      <c r="N43" s="277"/>
      <c r="O43" s="278"/>
      <c r="P43" s="279"/>
      <c r="Q43" s="279"/>
      <c r="R43" s="402">
        <f t="shared" si="4"/>
      </c>
      <c r="S43" s="402">
        <f t="shared" si="5"/>
      </c>
      <c r="T43" s="403"/>
      <c r="U43" s="150">
        <f t="shared" si="6"/>
      </c>
      <c r="V43" s="150">
        <f>IF(ISERROR(#REF!)=TRUE,"",#REF!)</f>
      </c>
      <c r="W43" s="151"/>
      <c r="X43" s="111">
        <f t="shared" si="7"/>
      </c>
      <c r="Y43" s="111"/>
      <c r="Z43" s="130"/>
      <c r="AA43" s="131"/>
      <c r="AB43" s="132"/>
      <c r="AC43" s="131"/>
      <c r="AD43" s="132"/>
      <c r="AE43" s="131"/>
      <c r="AF43" s="132"/>
      <c r="AG43" s="131"/>
      <c r="AH43" s="132"/>
      <c r="AI43" s="131"/>
      <c r="AJ43" s="132"/>
      <c r="AK43" s="266">
        <f t="shared" si="8"/>
      </c>
      <c r="AL43" s="128" t="e">
        <f t="shared" si="9"/>
        <v>#N/A</v>
      </c>
      <c r="AM43" s="127">
        <f t="shared" si="10"/>
      </c>
      <c r="AN43" s="127">
        <f t="shared" si="11"/>
      </c>
      <c r="AO43" s="113">
        <f t="shared" si="12"/>
      </c>
      <c r="AP43" s="112">
        <f t="shared" si="13"/>
      </c>
      <c r="AQ43" s="112">
        <f t="shared" si="14"/>
      </c>
      <c r="AR43" s="111">
        <f t="shared" si="15"/>
      </c>
      <c r="AS43" s="111">
        <f>IF(K43="","",LOOKUP($G$1,実績報告年度,'名前関係'!$E$44:$E$48))</f>
      </c>
      <c r="AT43" s="111">
        <f t="shared" si="16"/>
      </c>
      <c r="AU43" s="111">
        <f t="shared" si="17"/>
      </c>
      <c r="AV43" s="111">
        <f t="shared" si="18"/>
      </c>
      <c r="AW43" s="31">
        <f ca="1" t="shared" si="19"/>
        <v>0</v>
      </c>
      <c r="AX43" s="31" t="e">
        <f t="shared" si="46"/>
        <v>#N/A</v>
      </c>
      <c r="AY43" s="31">
        <f>ROWS($AY$4:AY43)-1</f>
        <v>39</v>
      </c>
      <c r="AZ43" s="111" t="e">
        <f t="shared" si="20"/>
        <v>#N/A</v>
      </c>
      <c r="BA43" s="31" t="e">
        <f>LOOKUP(G43,種類,'名前関係'!$E$2:$E$9)</f>
        <v>#N/A</v>
      </c>
      <c r="BB43" s="31" t="e">
        <f>LOOKUP(G43,種類,'名前関係'!$F$2:$F$9)</f>
        <v>#N/A</v>
      </c>
      <c r="BC43" s="32">
        <f t="shared" si="21"/>
        <v>1</v>
      </c>
      <c r="BD43" s="31">
        <f t="shared" si="22"/>
      </c>
      <c r="BE43" s="31">
        <f t="shared" si="23"/>
      </c>
      <c r="BF43" s="31" t="e">
        <f t="shared" si="24"/>
        <v>#N/A</v>
      </c>
      <c r="BG43" s="31" t="e">
        <f>LOOKUP(K43,燃料,'名前関係'!$E$12:$E$41)</f>
        <v>#N/A</v>
      </c>
      <c r="BH43" s="31">
        <f t="shared" si="25"/>
      </c>
      <c r="BI43" s="31" t="e">
        <f t="shared" si="26"/>
        <v>#N/A</v>
      </c>
      <c r="BJ43" s="31" t="e">
        <f t="shared" si="1"/>
        <v>#N/A</v>
      </c>
      <c r="BK43" s="31" t="e">
        <f>IF(OR(AND(LEFT(BH43,1)="U",BH43&lt;&gt;"U"),AND(LEFT(BH43,1)="L",BH43&lt;&gt;"L"),AND(LEFT(BH43,1)="T",BH43&lt;&gt;"T"),LEN(BH43)=3),1,LOOKUP(K43,燃料,'名前関係'!$F$12:$F$41))</f>
        <v>#N/A</v>
      </c>
      <c r="BL43" s="31" t="e">
        <f t="shared" si="47"/>
        <v>#N/A</v>
      </c>
      <c r="BM43" s="31" t="e">
        <f>IF(AND(LEFT(BH43,1)="V",BH43&lt;&gt;"V"),1,LOOKUP(K43,燃料,'名前関係'!$I$12:$I$41))</f>
        <v>#N/A</v>
      </c>
      <c r="BN43" s="268" t="e">
        <f t="shared" si="27"/>
        <v>#N/A</v>
      </c>
      <c r="BO43" s="32">
        <f>IF(ISERROR(BN43)=TRUE,"",IF(LEN(BN43)=2,LOOKUP(BN43,'名前関係'!$M$3:$M$10,'名前関係'!$N$3:$N$10),""))</f>
      </c>
      <c r="BP43" s="268" t="e">
        <f t="shared" si="28"/>
        <v>#N/A</v>
      </c>
      <c r="BQ43" s="32">
        <f>IF(ISERROR(BP43)=TRUE,"",IF(LEN(BP43)=2,LOOKUP(BP43,'名前関係'!$Q$3:$Q$6,'名前関係'!$R$3:$R$6),""))</f>
      </c>
      <c r="BR43" s="32">
        <f>IF(ISERROR(BP43)=TRUE,"",IF(LEN(BP43)=2,LOOKUP(BP43,'名前関係'!$Q$3:$Q$6,'名前関係'!$S$3:$S$6),""))</f>
      </c>
      <c r="BS43" s="31">
        <f>IF(Q43="",1,IF(RIGHT(LEFT($G$1,4),2)&gt;=LEFT(Q43,2),(IF(ISERROR(VLOOKUP(BH43,'名前関係'!$A$2:$B$22,2,FALSE)),0.7,VLOOKUP(BH43,'名前関係'!$A$2:$B$22,2,FALSE))),1))</f>
        <v>1</v>
      </c>
      <c r="BT43" s="33">
        <f t="shared" si="29"/>
      </c>
      <c r="BU43" s="34" t="e">
        <f>VLOOKUP(K43,'名前関係'!$D$12:$J$41,7,FALSE)</f>
        <v>#N/A</v>
      </c>
      <c r="BV43" s="33">
        <f t="shared" si="30"/>
      </c>
      <c r="BW43" s="119">
        <f t="shared" si="31"/>
      </c>
      <c r="BX43" s="33">
        <f t="shared" si="32"/>
      </c>
      <c r="BY43" s="33">
        <f t="shared" si="33"/>
      </c>
      <c r="BZ43" s="33" t="e">
        <f>LOOKUP(K43,燃料,'名前関係'!$K$12:$K$41)</f>
        <v>#N/A</v>
      </c>
      <c r="CA43" s="32" t="e">
        <f t="shared" si="34"/>
        <v>#N/A</v>
      </c>
      <c r="CB43" s="31">
        <f t="shared" si="35"/>
      </c>
      <c r="CC43" s="31">
        <f t="shared" si="36"/>
      </c>
      <c r="CD43" s="31">
        <f t="shared" si="37"/>
      </c>
      <c r="CE43" s="31">
        <f t="shared" si="38"/>
      </c>
      <c r="CF43" s="33">
        <f>IF(OR(AV43="",AV43=0),"",IF(AND(LEFT(K43,2)="11",BD43=4,CK43&gt;"200109"),"18",LOOKUP(K43,燃料,'名前関係'!$J$12:$J$41))&amp;BB43&amp;BE43)</f>
      </c>
      <c r="CG43" s="33">
        <f>IF(OR(AU43="",AU43=0),"",IF(AND(LEFT(K43,2)="11",BD43=4,CK43&gt;"200109"),"18",LOOKUP(K43,燃料,'名前関係'!$J$12:$J$41))&amp;BB43&amp;BE43)</f>
      </c>
      <c r="CH43" s="31" t="e">
        <f t="shared" si="39"/>
        <v>#N/A</v>
      </c>
      <c r="CI43" s="31" t="e">
        <f t="shared" si="40"/>
        <v>#N/A</v>
      </c>
      <c r="CJ43" s="33" t="e">
        <f t="shared" si="48"/>
        <v>#N/A</v>
      </c>
      <c r="CK43" s="113">
        <f t="shared" si="41"/>
      </c>
      <c r="CL43" s="113">
        <f t="shared" si="42"/>
      </c>
      <c r="CM43" s="113">
        <f t="shared" si="43"/>
      </c>
      <c r="CN43" s="113">
        <f t="shared" si="44"/>
      </c>
      <c r="CO43" s="113">
        <f t="shared" si="45"/>
      </c>
      <c r="CP43" s="113">
        <f>IF(AND(K43&lt;&gt;"",B43=""),1,IF(COUNTIF($B$5:$B43,B43)&gt;1,1,0))</f>
        <v>0</v>
      </c>
    </row>
    <row r="44" spans="1:94" s="35" customFormat="1" ht="13.5" customHeight="1">
      <c r="A44" s="53"/>
      <c r="B44" s="53"/>
      <c r="C44" s="53"/>
      <c r="D44" s="53"/>
      <c r="E44" s="53"/>
      <c r="F44" s="53"/>
      <c r="G44" s="53"/>
      <c r="H44" s="404"/>
      <c r="I44" s="405"/>
      <c r="J44" s="53"/>
      <c r="K44" s="53"/>
      <c r="L44" s="406"/>
      <c r="M44" s="407"/>
      <c r="N44" s="277"/>
      <c r="O44" s="278"/>
      <c r="P44" s="279"/>
      <c r="Q44" s="279"/>
      <c r="R44" s="402">
        <f t="shared" si="4"/>
      </c>
      <c r="S44" s="402">
        <f t="shared" si="5"/>
      </c>
      <c r="T44" s="403"/>
      <c r="U44" s="150">
        <f t="shared" si="6"/>
      </c>
      <c r="V44" s="150">
        <f>IF(ISERROR(#REF!)=TRUE,"",#REF!)</f>
      </c>
      <c r="W44" s="151"/>
      <c r="X44" s="111">
        <f t="shared" si="7"/>
      </c>
      <c r="Y44" s="111"/>
      <c r="Z44" s="130"/>
      <c r="AA44" s="131"/>
      <c r="AB44" s="132"/>
      <c r="AC44" s="131"/>
      <c r="AD44" s="132"/>
      <c r="AE44" s="131"/>
      <c r="AF44" s="132"/>
      <c r="AG44" s="131"/>
      <c r="AH44" s="132"/>
      <c r="AI44" s="131"/>
      <c r="AJ44" s="132"/>
      <c r="AK44" s="266">
        <f t="shared" si="8"/>
      </c>
      <c r="AL44" s="128" t="e">
        <f t="shared" si="9"/>
        <v>#N/A</v>
      </c>
      <c r="AM44" s="127">
        <f t="shared" si="10"/>
      </c>
      <c r="AN44" s="127">
        <f t="shared" si="11"/>
      </c>
      <c r="AO44" s="113">
        <f t="shared" si="12"/>
      </c>
      <c r="AP44" s="112">
        <f t="shared" si="13"/>
      </c>
      <c r="AQ44" s="112">
        <f t="shared" si="14"/>
      </c>
      <c r="AR44" s="111">
        <f t="shared" si="15"/>
      </c>
      <c r="AS44" s="111">
        <f>IF(K44="","",LOOKUP($G$1,実績報告年度,'名前関係'!$E$44:$E$48))</f>
      </c>
      <c r="AT44" s="111">
        <f t="shared" si="16"/>
      </c>
      <c r="AU44" s="111">
        <f t="shared" si="17"/>
      </c>
      <c r="AV44" s="111">
        <f t="shared" si="18"/>
      </c>
      <c r="AW44" s="31">
        <f ca="1" t="shared" si="19"/>
        <v>0</v>
      </c>
      <c r="AX44" s="31" t="e">
        <f t="shared" si="46"/>
        <v>#N/A</v>
      </c>
      <c r="AY44" s="31">
        <f>ROWS($AY$4:AY44)-1</f>
        <v>40</v>
      </c>
      <c r="AZ44" s="111" t="e">
        <f t="shared" si="20"/>
        <v>#N/A</v>
      </c>
      <c r="BA44" s="31" t="e">
        <f>LOOKUP(G44,種類,'名前関係'!$E$2:$E$9)</f>
        <v>#N/A</v>
      </c>
      <c r="BB44" s="31" t="e">
        <f>LOOKUP(G44,種類,'名前関係'!$F$2:$F$9)</f>
        <v>#N/A</v>
      </c>
      <c r="BC44" s="32">
        <f t="shared" si="21"/>
        <v>1</v>
      </c>
      <c r="BD44" s="31">
        <f t="shared" si="22"/>
      </c>
      <c r="BE44" s="31">
        <f t="shared" si="23"/>
      </c>
      <c r="BF44" s="31" t="e">
        <f t="shared" si="24"/>
        <v>#N/A</v>
      </c>
      <c r="BG44" s="31" t="e">
        <f>LOOKUP(K44,燃料,'名前関係'!$E$12:$E$41)</f>
        <v>#N/A</v>
      </c>
      <c r="BH44" s="31">
        <f t="shared" si="25"/>
      </c>
      <c r="BI44" s="31" t="e">
        <f t="shared" si="26"/>
        <v>#N/A</v>
      </c>
      <c r="BJ44" s="31" t="e">
        <f t="shared" si="1"/>
        <v>#N/A</v>
      </c>
      <c r="BK44" s="31" t="e">
        <f>IF(OR(AND(LEFT(BH44,1)="U",BH44&lt;&gt;"U"),AND(LEFT(BH44,1)="L",BH44&lt;&gt;"L"),AND(LEFT(BH44,1)="T",BH44&lt;&gt;"T"),LEN(BH44)=3),1,LOOKUP(K44,燃料,'名前関係'!$F$12:$F$41))</f>
        <v>#N/A</v>
      </c>
      <c r="BL44" s="31" t="e">
        <f t="shared" si="47"/>
        <v>#N/A</v>
      </c>
      <c r="BM44" s="31" t="e">
        <f>IF(AND(LEFT(BH44,1)="V",BH44&lt;&gt;"V"),1,LOOKUP(K44,燃料,'名前関係'!$I$12:$I$41))</f>
        <v>#N/A</v>
      </c>
      <c r="BN44" s="268" t="e">
        <f t="shared" si="27"/>
        <v>#N/A</v>
      </c>
      <c r="BO44" s="32">
        <f>IF(ISERROR(BN44)=TRUE,"",IF(LEN(BN44)=2,LOOKUP(BN44,'名前関係'!$M$3:$M$10,'名前関係'!$N$3:$N$10),""))</f>
      </c>
      <c r="BP44" s="268" t="e">
        <f t="shared" si="28"/>
        <v>#N/A</v>
      </c>
      <c r="BQ44" s="32">
        <f>IF(ISERROR(BP44)=TRUE,"",IF(LEN(BP44)=2,LOOKUP(BP44,'名前関係'!$Q$3:$Q$6,'名前関係'!$R$3:$R$6),""))</f>
      </c>
      <c r="BR44" s="32">
        <f>IF(ISERROR(BP44)=TRUE,"",IF(LEN(BP44)=2,LOOKUP(BP44,'名前関係'!$Q$3:$Q$6,'名前関係'!$S$3:$S$6),""))</f>
      </c>
      <c r="BS44" s="31">
        <f>IF(Q44="",1,IF(RIGHT(LEFT($G$1,4),2)&gt;=LEFT(Q44,2),(IF(ISERROR(VLOOKUP(BH44,'名前関係'!$A$2:$B$22,2,FALSE)),0.7,VLOOKUP(BH44,'名前関係'!$A$2:$B$22,2,FALSE))),1))</f>
        <v>1</v>
      </c>
      <c r="BT44" s="33">
        <f t="shared" si="29"/>
      </c>
      <c r="BU44" s="34" t="e">
        <f>VLOOKUP(K44,'名前関係'!$D$12:$J$41,7,FALSE)</f>
        <v>#N/A</v>
      </c>
      <c r="BV44" s="33">
        <f t="shared" si="30"/>
      </c>
      <c r="BW44" s="119">
        <f t="shared" si="31"/>
      </c>
      <c r="BX44" s="33">
        <f t="shared" si="32"/>
      </c>
      <c r="BY44" s="33">
        <f t="shared" si="33"/>
      </c>
      <c r="BZ44" s="33" t="e">
        <f>LOOKUP(K44,燃料,'名前関係'!$K$12:$K$41)</f>
        <v>#N/A</v>
      </c>
      <c r="CA44" s="32" t="e">
        <f t="shared" si="34"/>
        <v>#N/A</v>
      </c>
      <c r="CB44" s="31">
        <f t="shared" si="35"/>
      </c>
      <c r="CC44" s="31">
        <f t="shared" si="36"/>
      </c>
      <c r="CD44" s="31">
        <f t="shared" si="37"/>
      </c>
      <c r="CE44" s="31">
        <f t="shared" si="38"/>
      </c>
      <c r="CF44" s="33">
        <f>IF(OR(AV44="",AV44=0),"",IF(AND(LEFT(K44,2)="11",BD44=4,CK44&gt;"200109"),"18",LOOKUP(K44,燃料,'名前関係'!$J$12:$J$41))&amp;BB44&amp;BE44)</f>
      </c>
      <c r="CG44" s="33">
        <f>IF(OR(AU44="",AU44=0),"",IF(AND(LEFT(K44,2)="11",BD44=4,CK44&gt;"200109"),"18",LOOKUP(K44,燃料,'名前関係'!$J$12:$J$41))&amp;BB44&amp;BE44)</f>
      </c>
      <c r="CH44" s="31" t="e">
        <f t="shared" si="39"/>
        <v>#N/A</v>
      </c>
      <c r="CI44" s="31" t="e">
        <f t="shared" si="40"/>
        <v>#N/A</v>
      </c>
      <c r="CJ44" s="33" t="e">
        <f t="shared" si="48"/>
        <v>#N/A</v>
      </c>
      <c r="CK44" s="113">
        <f t="shared" si="41"/>
      </c>
      <c r="CL44" s="113">
        <f t="shared" si="42"/>
      </c>
      <c r="CM44" s="113">
        <f t="shared" si="43"/>
      </c>
      <c r="CN44" s="113">
        <f t="shared" si="44"/>
      </c>
      <c r="CO44" s="113">
        <f t="shared" si="45"/>
      </c>
      <c r="CP44" s="113">
        <f>IF(AND(K44&lt;&gt;"",B44=""),1,IF(COUNTIF($B$5:$B44,B44)&gt;1,1,0))</f>
        <v>0</v>
      </c>
    </row>
    <row r="45" spans="1:94" s="35" customFormat="1" ht="13.5" customHeight="1">
      <c r="A45" s="53"/>
      <c r="B45" s="53"/>
      <c r="C45" s="53"/>
      <c r="D45" s="53"/>
      <c r="E45" s="53"/>
      <c r="F45" s="53"/>
      <c r="G45" s="53"/>
      <c r="H45" s="404"/>
      <c r="I45" s="405"/>
      <c r="J45" s="53"/>
      <c r="K45" s="53"/>
      <c r="L45" s="406"/>
      <c r="M45" s="407"/>
      <c r="N45" s="277"/>
      <c r="O45" s="278"/>
      <c r="P45" s="279"/>
      <c r="Q45" s="279"/>
      <c r="R45" s="402">
        <f t="shared" si="4"/>
      </c>
      <c r="S45" s="402">
        <f t="shared" si="5"/>
      </c>
      <c r="T45" s="403"/>
      <c r="U45" s="150">
        <f t="shared" si="6"/>
      </c>
      <c r="V45" s="150">
        <f>IF(ISERROR(#REF!)=TRUE,"",#REF!)</f>
      </c>
      <c r="W45" s="151"/>
      <c r="X45" s="111">
        <f t="shared" si="7"/>
      </c>
      <c r="Y45" s="111"/>
      <c r="Z45" s="130"/>
      <c r="AA45" s="131"/>
      <c r="AB45" s="132"/>
      <c r="AC45" s="131"/>
      <c r="AD45" s="132"/>
      <c r="AE45" s="131"/>
      <c r="AF45" s="132"/>
      <c r="AG45" s="131"/>
      <c r="AH45" s="132"/>
      <c r="AI45" s="131"/>
      <c r="AJ45" s="132"/>
      <c r="AK45" s="266">
        <f t="shared" si="8"/>
      </c>
      <c r="AL45" s="128" t="e">
        <f t="shared" si="9"/>
        <v>#N/A</v>
      </c>
      <c r="AM45" s="127">
        <f t="shared" si="10"/>
      </c>
      <c r="AN45" s="127">
        <f t="shared" si="11"/>
      </c>
      <c r="AO45" s="113">
        <f t="shared" si="12"/>
      </c>
      <c r="AP45" s="112">
        <f t="shared" si="13"/>
      </c>
      <c r="AQ45" s="112">
        <f t="shared" si="14"/>
      </c>
      <c r="AR45" s="111">
        <f t="shared" si="15"/>
      </c>
      <c r="AS45" s="111">
        <f>IF(K45="","",LOOKUP($G$1,実績報告年度,'名前関係'!$E$44:$E$48))</f>
      </c>
      <c r="AT45" s="111">
        <f t="shared" si="16"/>
      </c>
      <c r="AU45" s="111">
        <f t="shared" si="17"/>
      </c>
      <c r="AV45" s="111">
        <f t="shared" si="18"/>
      </c>
      <c r="AW45" s="31">
        <f ca="1" t="shared" si="19"/>
        <v>0</v>
      </c>
      <c r="AX45" s="31" t="e">
        <f t="shared" si="46"/>
        <v>#N/A</v>
      </c>
      <c r="AY45" s="31">
        <f>ROWS($AY$4:AY45)-1</f>
        <v>41</v>
      </c>
      <c r="AZ45" s="111" t="e">
        <f t="shared" si="20"/>
        <v>#N/A</v>
      </c>
      <c r="BA45" s="31" t="e">
        <f>LOOKUP(G45,種類,'名前関係'!$E$2:$E$9)</f>
        <v>#N/A</v>
      </c>
      <c r="BB45" s="31" t="e">
        <f>LOOKUP(G45,種類,'名前関係'!$F$2:$F$9)</f>
        <v>#N/A</v>
      </c>
      <c r="BC45" s="32">
        <f t="shared" si="21"/>
        <v>1</v>
      </c>
      <c r="BD45" s="31">
        <f t="shared" si="22"/>
      </c>
      <c r="BE45" s="31">
        <f t="shared" si="23"/>
      </c>
      <c r="BF45" s="31" t="e">
        <f t="shared" si="24"/>
        <v>#N/A</v>
      </c>
      <c r="BG45" s="31" t="e">
        <f>LOOKUP(K45,燃料,'名前関係'!$E$12:$E$41)</f>
        <v>#N/A</v>
      </c>
      <c r="BH45" s="31">
        <f t="shared" si="25"/>
      </c>
      <c r="BI45" s="31" t="e">
        <f t="shared" si="26"/>
        <v>#N/A</v>
      </c>
      <c r="BJ45" s="31" t="e">
        <f t="shared" si="1"/>
        <v>#N/A</v>
      </c>
      <c r="BK45" s="31" t="e">
        <f>IF(OR(AND(LEFT(BH45,1)="U",BH45&lt;&gt;"U"),AND(LEFT(BH45,1)="L",BH45&lt;&gt;"L"),AND(LEFT(BH45,1)="T",BH45&lt;&gt;"T"),LEN(BH45)=3),1,LOOKUP(K45,燃料,'名前関係'!$F$12:$F$41))</f>
        <v>#N/A</v>
      </c>
      <c r="BL45" s="31" t="e">
        <f t="shared" si="47"/>
        <v>#N/A</v>
      </c>
      <c r="BM45" s="31" t="e">
        <f>IF(AND(LEFT(BH45,1)="V",BH45&lt;&gt;"V"),1,LOOKUP(K45,燃料,'名前関係'!$I$12:$I$41))</f>
        <v>#N/A</v>
      </c>
      <c r="BN45" s="268" t="e">
        <f t="shared" si="27"/>
        <v>#N/A</v>
      </c>
      <c r="BO45" s="32">
        <f>IF(ISERROR(BN45)=TRUE,"",IF(LEN(BN45)=2,LOOKUP(BN45,'名前関係'!$M$3:$M$10,'名前関係'!$N$3:$N$10),""))</f>
      </c>
      <c r="BP45" s="268" t="e">
        <f t="shared" si="28"/>
        <v>#N/A</v>
      </c>
      <c r="BQ45" s="32">
        <f>IF(ISERROR(BP45)=TRUE,"",IF(LEN(BP45)=2,LOOKUP(BP45,'名前関係'!$Q$3:$Q$6,'名前関係'!$R$3:$R$6),""))</f>
      </c>
      <c r="BR45" s="32">
        <f>IF(ISERROR(BP45)=TRUE,"",IF(LEN(BP45)=2,LOOKUP(BP45,'名前関係'!$Q$3:$Q$6,'名前関係'!$S$3:$S$6),""))</f>
      </c>
      <c r="BS45" s="31">
        <f>IF(Q45="",1,IF(RIGHT(LEFT($G$1,4),2)&gt;=LEFT(Q45,2),(IF(ISERROR(VLOOKUP(BH45,'名前関係'!$A$2:$B$22,2,FALSE)),0.7,VLOOKUP(BH45,'名前関係'!$A$2:$B$22,2,FALSE))),1))</f>
        <v>1</v>
      </c>
      <c r="BT45" s="33">
        <f t="shared" si="29"/>
      </c>
      <c r="BU45" s="34" t="e">
        <f>VLOOKUP(K45,'名前関係'!$D$12:$J$41,7,FALSE)</f>
        <v>#N/A</v>
      </c>
      <c r="BV45" s="33">
        <f t="shared" si="30"/>
      </c>
      <c r="BW45" s="119">
        <f t="shared" si="31"/>
      </c>
      <c r="BX45" s="33">
        <f t="shared" si="32"/>
      </c>
      <c r="BY45" s="33">
        <f t="shared" si="33"/>
      </c>
      <c r="BZ45" s="33" t="e">
        <f>LOOKUP(K45,燃料,'名前関係'!$K$12:$K$41)</f>
        <v>#N/A</v>
      </c>
      <c r="CA45" s="32" t="e">
        <f t="shared" si="34"/>
        <v>#N/A</v>
      </c>
      <c r="CB45" s="31">
        <f t="shared" si="35"/>
      </c>
      <c r="CC45" s="31">
        <f t="shared" si="36"/>
      </c>
      <c r="CD45" s="31">
        <f t="shared" si="37"/>
      </c>
      <c r="CE45" s="31">
        <f t="shared" si="38"/>
      </c>
      <c r="CF45" s="33">
        <f>IF(OR(AV45="",AV45=0),"",IF(AND(LEFT(K45,2)="11",BD45=4,CK45&gt;"200109"),"18",LOOKUP(K45,燃料,'名前関係'!$J$12:$J$41))&amp;BB45&amp;BE45)</f>
      </c>
      <c r="CG45" s="33">
        <f>IF(OR(AU45="",AU45=0),"",IF(AND(LEFT(K45,2)="11",BD45=4,CK45&gt;"200109"),"18",LOOKUP(K45,燃料,'名前関係'!$J$12:$J$41))&amp;BB45&amp;BE45)</f>
      </c>
      <c r="CH45" s="31" t="e">
        <f t="shared" si="39"/>
        <v>#N/A</v>
      </c>
      <c r="CI45" s="31" t="e">
        <f t="shared" si="40"/>
        <v>#N/A</v>
      </c>
      <c r="CJ45" s="33" t="e">
        <f t="shared" si="48"/>
        <v>#N/A</v>
      </c>
      <c r="CK45" s="113">
        <f t="shared" si="41"/>
      </c>
      <c r="CL45" s="113">
        <f t="shared" si="42"/>
      </c>
      <c r="CM45" s="113">
        <f t="shared" si="43"/>
      </c>
      <c r="CN45" s="113">
        <f t="shared" si="44"/>
      </c>
      <c r="CO45" s="113">
        <f t="shared" si="45"/>
      </c>
      <c r="CP45" s="113">
        <f>IF(AND(K45&lt;&gt;"",B45=""),1,IF(COUNTIF($B$5:$B45,B45)&gt;1,1,0))</f>
        <v>0</v>
      </c>
    </row>
    <row r="46" spans="1:94" s="35" customFormat="1" ht="13.5" customHeight="1">
      <c r="A46" s="53"/>
      <c r="B46" s="53"/>
      <c r="C46" s="53"/>
      <c r="D46" s="53"/>
      <c r="E46" s="53"/>
      <c r="F46" s="53"/>
      <c r="G46" s="53"/>
      <c r="H46" s="404"/>
      <c r="I46" s="405"/>
      <c r="J46" s="53"/>
      <c r="K46" s="53"/>
      <c r="L46" s="406"/>
      <c r="M46" s="407"/>
      <c r="N46" s="277"/>
      <c r="O46" s="278"/>
      <c r="P46" s="279"/>
      <c r="Q46" s="279"/>
      <c r="R46" s="402">
        <f t="shared" si="4"/>
      </c>
      <c r="S46" s="402">
        <f t="shared" si="5"/>
      </c>
      <c r="T46" s="403"/>
      <c r="U46" s="150">
        <f t="shared" si="6"/>
      </c>
      <c r="V46" s="150">
        <f>IF(ISERROR(#REF!)=TRUE,"",#REF!)</f>
      </c>
      <c r="W46" s="151"/>
      <c r="X46" s="111">
        <f t="shared" si="7"/>
      </c>
      <c r="Y46" s="111"/>
      <c r="Z46" s="130"/>
      <c r="AA46" s="131"/>
      <c r="AB46" s="132"/>
      <c r="AC46" s="131"/>
      <c r="AD46" s="132"/>
      <c r="AE46" s="131"/>
      <c r="AF46" s="132"/>
      <c r="AG46" s="131"/>
      <c r="AH46" s="132"/>
      <c r="AI46" s="131"/>
      <c r="AJ46" s="132"/>
      <c r="AK46" s="266">
        <f t="shared" si="8"/>
      </c>
      <c r="AL46" s="128" t="e">
        <f t="shared" si="9"/>
        <v>#N/A</v>
      </c>
      <c r="AM46" s="127">
        <f t="shared" si="10"/>
      </c>
      <c r="AN46" s="127">
        <f t="shared" si="11"/>
      </c>
      <c r="AO46" s="113">
        <f t="shared" si="12"/>
      </c>
      <c r="AP46" s="112">
        <f t="shared" si="13"/>
      </c>
      <c r="AQ46" s="112">
        <f t="shared" si="14"/>
      </c>
      <c r="AR46" s="111">
        <f t="shared" si="15"/>
      </c>
      <c r="AS46" s="111">
        <f>IF(K46="","",LOOKUP($G$1,実績報告年度,'名前関係'!$E$44:$E$48))</f>
      </c>
      <c r="AT46" s="111">
        <f t="shared" si="16"/>
      </c>
      <c r="AU46" s="111">
        <f t="shared" si="17"/>
      </c>
      <c r="AV46" s="111">
        <f t="shared" si="18"/>
      </c>
      <c r="AW46" s="31">
        <f ca="1" t="shared" si="19"/>
        <v>0</v>
      </c>
      <c r="AX46" s="31" t="e">
        <f t="shared" si="46"/>
        <v>#N/A</v>
      </c>
      <c r="AY46" s="31">
        <f>ROWS($AY$4:AY46)-1</f>
        <v>42</v>
      </c>
      <c r="AZ46" s="111" t="e">
        <f t="shared" si="20"/>
        <v>#N/A</v>
      </c>
      <c r="BA46" s="31" t="e">
        <f>LOOKUP(G46,種類,'名前関係'!$E$2:$E$9)</f>
        <v>#N/A</v>
      </c>
      <c r="BB46" s="31" t="e">
        <f>LOOKUP(G46,種類,'名前関係'!$F$2:$F$9)</f>
        <v>#N/A</v>
      </c>
      <c r="BC46" s="32">
        <f t="shared" si="21"/>
        <v>1</v>
      </c>
      <c r="BD46" s="31">
        <f t="shared" si="22"/>
      </c>
      <c r="BE46" s="31">
        <f t="shared" si="23"/>
      </c>
      <c r="BF46" s="31" t="e">
        <f t="shared" si="24"/>
        <v>#N/A</v>
      </c>
      <c r="BG46" s="31" t="e">
        <f>LOOKUP(K46,燃料,'名前関係'!$E$12:$E$41)</f>
        <v>#N/A</v>
      </c>
      <c r="BH46" s="31">
        <f t="shared" si="25"/>
      </c>
      <c r="BI46" s="31" t="e">
        <f t="shared" si="26"/>
        <v>#N/A</v>
      </c>
      <c r="BJ46" s="31" t="e">
        <f t="shared" si="1"/>
        <v>#N/A</v>
      </c>
      <c r="BK46" s="31" t="e">
        <f>IF(OR(AND(LEFT(BH46,1)="U",BH46&lt;&gt;"U"),AND(LEFT(BH46,1)="L",BH46&lt;&gt;"L"),AND(LEFT(BH46,1)="T",BH46&lt;&gt;"T"),LEN(BH46)=3),1,LOOKUP(K46,燃料,'名前関係'!$F$12:$F$41))</f>
        <v>#N/A</v>
      </c>
      <c r="BL46" s="31" t="e">
        <f t="shared" si="47"/>
        <v>#N/A</v>
      </c>
      <c r="BM46" s="31" t="e">
        <f>IF(AND(LEFT(BH46,1)="V",BH46&lt;&gt;"V"),1,LOOKUP(K46,燃料,'名前関係'!$I$12:$I$41))</f>
        <v>#N/A</v>
      </c>
      <c r="BN46" s="268" t="e">
        <f t="shared" si="27"/>
        <v>#N/A</v>
      </c>
      <c r="BO46" s="32">
        <f>IF(ISERROR(BN46)=TRUE,"",IF(LEN(BN46)=2,LOOKUP(BN46,'名前関係'!$M$3:$M$10,'名前関係'!$N$3:$N$10),""))</f>
      </c>
      <c r="BP46" s="268" t="e">
        <f t="shared" si="28"/>
        <v>#N/A</v>
      </c>
      <c r="BQ46" s="32">
        <f>IF(ISERROR(BP46)=TRUE,"",IF(LEN(BP46)=2,LOOKUP(BP46,'名前関係'!$Q$3:$Q$6,'名前関係'!$R$3:$R$6),""))</f>
      </c>
      <c r="BR46" s="32">
        <f>IF(ISERROR(BP46)=TRUE,"",IF(LEN(BP46)=2,LOOKUP(BP46,'名前関係'!$Q$3:$Q$6,'名前関係'!$S$3:$S$6),""))</f>
      </c>
      <c r="BS46" s="31">
        <f>IF(Q46="",1,IF(RIGHT(LEFT($G$1,4),2)&gt;=LEFT(Q46,2),(IF(ISERROR(VLOOKUP(BH46,'名前関係'!$A$2:$B$22,2,FALSE)),0.7,VLOOKUP(BH46,'名前関係'!$A$2:$B$22,2,FALSE))),1))</f>
        <v>1</v>
      </c>
      <c r="BT46" s="33">
        <f t="shared" si="29"/>
      </c>
      <c r="BU46" s="34" t="e">
        <f>VLOOKUP(K46,'名前関係'!$D$12:$J$41,7,FALSE)</f>
        <v>#N/A</v>
      </c>
      <c r="BV46" s="33">
        <f t="shared" si="30"/>
      </c>
      <c r="BW46" s="119">
        <f t="shared" si="31"/>
      </c>
      <c r="BX46" s="33">
        <f t="shared" si="32"/>
      </c>
      <c r="BY46" s="33">
        <f t="shared" si="33"/>
      </c>
      <c r="BZ46" s="33" t="e">
        <f>LOOKUP(K46,燃料,'名前関係'!$K$12:$K$41)</f>
        <v>#N/A</v>
      </c>
      <c r="CA46" s="32" t="e">
        <f t="shared" si="34"/>
        <v>#N/A</v>
      </c>
      <c r="CB46" s="31">
        <f t="shared" si="35"/>
      </c>
      <c r="CC46" s="31">
        <f t="shared" si="36"/>
      </c>
      <c r="CD46" s="31">
        <f t="shared" si="37"/>
      </c>
      <c r="CE46" s="31">
        <f t="shared" si="38"/>
      </c>
      <c r="CF46" s="33">
        <f>IF(OR(AV46="",AV46=0),"",IF(AND(LEFT(K46,2)="11",BD46=4,CK46&gt;"200109"),"18",LOOKUP(K46,燃料,'名前関係'!$J$12:$J$41))&amp;BB46&amp;BE46)</f>
      </c>
      <c r="CG46" s="33">
        <f>IF(OR(AU46="",AU46=0),"",IF(AND(LEFT(K46,2)="11",BD46=4,CK46&gt;"200109"),"18",LOOKUP(K46,燃料,'名前関係'!$J$12:$J$41))&amp;BB46&amp;BE46)</f>
      </c>
      <c r="CH46" s="31" t="e">
        <f t="shared" si="39"/>
        <v>#N/A</v>
      </c>
      <c r="CI46" s="31" t="e">
        <f t="shared" si="40"/>
        <v>#N/A</v>
      </c>
      <c r="CJ46" s="33" t="e">
        <f t="shared" si="48"/>
        <v>#N/A</v>
      </c>
      <c r="CK46" s="113">
        <f t="shared" si="41"/>
      </c>
      <c r="CL46" s="113">
        <f t="shared" si="42"/>
      </c>
      <c r="CM46" s="113">
        <f t="shared" si="43"/>
      </c>
      <c r="CN46" s="113">
        <f t="shared" si="44"/>
      </c>
      <c r="CO46" s="113">
        <f t="shared" si="45"/>
      </c>
      <c r="CP46" s="113">
        <f>IF(AND(K46&lt;&gt;"",B46=""),1,IF(COUNTIF($B$5:$B46,B46)&gt;1,1,0))</f>
        <v>0</v>
      </c>
    </row>
    <row r="47" spans="1:94" s="35" customFormat="1" ht="13.5" customHeight="1">
      <c r="A47" s="53"/>
      <c r="B47" s="53"/>
      <c r="C47" s="53"/>
      <c r="D47" s="53"/>
      <c r="E47" s="53"/>
      <c r="F47" s="53"/>
      <c r="G47" s="53"/>
      <c r="H47" s="404"/>
      <c r="I47" s="405"/>
      <c r="J47" s="53"/>
      <c r="K47" s="53"/>
      <c r="L47" s="406"/>
      <c r="M47" s="407"/>
      <c r="N47" s="277"/>
      <c r="O47" s="278"/>
      <c r="P47" s="279"/>
      <c r="Q47" s="279"/>
      <c r="R47" s="402">
        <f t="shared" si="4"/>
      </c>
      <c r="S47" s="402">
        <f t="shared" si="5"/>
      </c>
      <c r="T47" s="403"/>
      <c r="U47" s="150">
        <f t="shared" si="6"/>
      </c>
      <c r="V47" s="150">
        <f>IF(ISERROR(#REF!)=TRUE,"",#REF!)</f>
      </c>
      <c r="W47" s="151"/>
      <c r="X47" s="111">
        <f t="shared" si="7"/>
      </c>
      <c r="Y47" s="111"/>
      <c r="Z47" s="130"/>
      <c r="AA47" s="131"/>
      <c r="AB47" s="132"/>
      <c r="AC47" s="131"/>
      <c r="AD47" s="132"/>
      <c r="AE47" s="131"/>
      <c r="AF47" s="132"/>
      <c r="AG47" s="131"/>
      <c r="AH47" s="132"/>
      <c r="AI47" s="131"/>
      <c r="AJ47" s="132"/>
      <c r="AK47" s="266">
        <f t="shared" si="8"/>
      </c>
      <c r="AL47" s="128" t="e">
        <f t="shared" si="9"/>
        <v>#N/A</v>
      </c>
      <c r="AM47" s="127">
        <f t="shared" si="10"/>
      </c>
      <c r="AN47" s="127">
        <f t="shared" si="11"/>
      </c>
      <c r="AO47" s="113">
        <f t="shared" si="12"/>
      </c>
      <c r="AP47" s="112">
        <f t="shared" si="13"/>
      </c>
      <c r="AQ47" s="112">
        <f t="shared" si="14"/>
      </c>
      <c r="AR47" s="111">
        <f t="shared" si="15"/>
      </c>
      <c r="AS47" s="111">
        <f>IF(K47="","",LOOKUP($G$1,実績報告年度,'名前関係'!$E$44:$E$48))</f>
      </c>
      <c r="AT47" s="111">
        <f t="shared" si="16"/>
      </c>
      <c r="AU47" s="111">
        <f t="shared" si="17"/>
      </c>
      <c r="AV47" s="111">
        <f t="shared" si="18"/>
      </c>
      <c r="AW47" s="31">
        <f ca="1" t="shared" si="19"/>
        <v>0</v>
      </c>
      <c r="AX47" s="31" t="e">
        <f t="shared" si="46"/>
        <v>#N/A</v>
      </c>
      <c r="AY47" s="31">
        <f>ROWS($AY$4:AY47)-1</f>
        <v>43</v>
      </c>
      <c r="AZ47" s="111" t="e">
        <f t="shared" si="20"/>
        <v>#N/A</v>
      </c>
      <c r="BA47" s="31" t="e">
        <f>LOOKUP(G47,種類,'名前関係'!$E$2:$E$9)</f>
        <v>#N/A</v>
      </c>
      <c r="BB47" s="31" t="e">
        <f>LOOKUP(G47,種類,'名前関係'!$F$2:$F$9)</f>
        <v>#N/A</v>
      </c>
      <c r="BC47" s="32">
        <f t="shared" si="21"/>
        <v>1</v>
      </c>
      <c r="BD47" s="31">
        <f t="shared" si="22"/>
      </c>
      <c r="BE47" s="31">
        <f t="shared" si="23"/>
      </c>
      <c r="BF47" s="31" t="e">
        <f t="shared" si="24"/>
        <v>#N/A</v>
      </c>
      <c r="BG47" s="31" t="e">
        <f>LOOKUP(K47,燃料,'名前関係'!$E$12:$E$41)</f>
        <v>#N/A</v>
      </c>
      <c r="BH47" s="31">
        <f t="shared" si="25"/>
      </c>
      <c r="BI47" s="31" t="e">
        <f t="shared" si="26"/>
        <v>#N/A</v>
      </c>
      <c r="BJ47" s="31" t="e">
        <f t="shared" si="1"/>
        <v>#N/A</v>
      </c>
      <c r="BK47" s="31" t="e">
        <f>IF(OR(AND(LEFT(BH47,1)="U",BH47&lt;&gt;"U"),AND(LEFT(BH47,1)="L",BH47&lt;&gt;"L"),AND(LEFT(BH47,1)="T",BH47&lt;&gt;"T"),LEN(BH47)=3),1,LOOKUP(K47,燃料,'名前関係'!$F$12:$F$41))</f>
        <v>#N/A</v>
      </c>
      <c r="BL47" s="31" t="e">
        <f t="shared" si="47"/>
        <v>#N/A</v>
      </c>
      <c r="BM47" s="31" t="e">
        <f>IF(AND(LEFT(BH47,1)="V",BH47&lt;&gt;"V"),1,LOOKUP(K47,燃料,'名前関係'!$I$12:$I$41))</f>
        <v>#N/A</v>
      </c>
      <c r="BN47" s="268" t="e">
        <f t="shared" si="27"/>
        <v>#N/A</v>
      </c>
      <c r="BO47" s="32">
        <f>IF(ISERROR(BN47)=TRUE,"",IF(LEN(BN47)=2,LOOKUP(BN47,'名前関係'!$M$3:$M$10,'名前関係'!$N$3:$N$10),""))</f>
      </c>
      <c r="BP47" s="268" t="e">
        <f t="shared" si="28"/>
        <v>#N/A</v>
      </c>
      <c r="BQ47" s="32">
        <f>IF(ISERROR(BP47)=TRUE,"",IF(LEN(BP47)=2,LOOKUP(BP47,'名前関係'!$Q$3:$Q$6,'名前関係'!$R$3:$R$6),""))</f>
      </c>
      <c r="BR47" s="32">
        <f>IF(ISERROR(BP47)=TRUE,"",IF(LEN(BP47)=2,LOOKUP(BP47,'名前関係'!$Q$3:$Q$6,'名前関係'!$S$3:$S$6),""))</f>
      </c>
      <c r="BS47" s="31">
        <f>IF(Q47="",1,IF(RIGHT(LEFT($G$1,4),2)&gt;=LEFT(Q47,2),(IF(ISERROR(VLOOKUP(BH47,'名前関係'!$A$2:$B$22,2,FALSE)),0.7,VLOOKUP(BH47,'名前関係'!$A$2:$B$22,2,FALSE))),1))</f>
        <v>1</v>
      </c>
      <c r="BT47" s="33">
        <f t="shared" si="29"/>
      </c>
      <c r="BU47" s="34" t="e">
        <f>VLOOKUP(K47,'名前関係'!$D$12:$J$41,7,FALSE)</f>
        <v>#N/A</v>
      </c>
      <c r="BV47" s="33">
        <f t="shared" si="30"/>
      </c>
      <c r="BW47" s="119">
        <f t="shared" si="31"/>
      </c>
      <c r="BX47" s="33">
        <f t="shared" si="32"/>
      </c>
      <c r="BY47" s="33">
        <f t="shared" si="33"/>
      </c>
      <c r="BZ47" s="33" t="e">
        <f>LOOKUP(K47,燃料,'名前関係'!$K$12:$K$41)</f>
        <v>#N/A</v>
      </c>
      <c r="CA47" s="32" t="e">
        <f t="shared" si="34"/>
        <v>#N/A</v>
      </c>
      <c r="CB47" s="31">
        <f t="shared" si="35"/>
      </c>
      <c r="CC47" s="31">
        <f t="shared" si="36"/>
      </c>
      <c r="CD47" s="31">
        <f t="shared" si="37"/>
      </c>
      <c r="CE47" s="31">
        <f t="shared" si="38"/>
      </c>
      <c r="CF47" s="33">
        <f>IF(OR(AV47="",AV47=0),"",IF(AND(LEFT(K47,2)="11",BD47=4,CK47&gt;"200109"),"18",LOOKUP(K47,燃料,'名前関係'!$J$12:$J$41))&amp;BB47&amp;BE47)</f>
      </c>
      <c r="CG47" s="33">
        <f>IF(OR(AU47="",AU47=0),"",IF(AND(LEFT(K47,2)="11",BD47=4,CK47&gt;"200109"),"18",LOOKUP(K47,燃料,'名前関係'!$J$12:$J$41))&amp;BB47&amp;BE47)</f>
      </c>
      <c r="CH47" s="31" t="e">
        <f t="shared" si="39"/>
        <v>#N/A</v>
      </c>
      <c r="CI47" s="31" t="e">
        <f t="shared" si="40"/>
        <v>#N/A</v>
      </c>
      <c r="CJ47" s="33" t="e">
        <f t="shared" si="48"/>
        <v>#N/A</v>
      </c>
      <c r="CK47" s="113">
        <f t="shared" si="41"/>
      </c>
      <c r="CL47" s="113">
        <f t="shared" si="42"/>
      </c>
      <c r="CM47" s="113">
        <f t="shared" si="43"/>
      </c>
      <c r="CN47" s="113">
        <f t="shared" si="44"/>
      </c>
      <c r="CO47" s="113">
        <f t="shared" si="45"/>
      </c>
      <c r="CP47" s="113">
        <f>IF(AND(K47&lt;&gt;"",B47=""),1,IF(COUNTIF($B$5:$B47,B47)&gt;1,1,0))</f>
        <v>0</v>
      </c>
    </row>
    <row r="48" spans="1:94" s="35" customFormat="1" ht="13.5" customHeight="1">
      <c r="A48" s="53"/>
      <c r="B48" s="53"/>
      <c r="C48" s="53"/>
      <c r="D48" s="53"/>
      <c r="E48" s="53"/>
      <c r="F48" s="53"/>
      <c r="G48" s="53"/>
      <c r="H48" s="404"/>
      <c r="I48" s="405"/>
      <c r="J48" s="53"/>
      <c r="K48" s="53"/>
      <c r="L48" s="406"/>
      <c r="M48" s="407"/>
      <c r="N48" s="277"/>
      <c r="O48" s="278"/>
      <c r="P48" s="279"/>
      <c r="Q48" s="279"/>
      <c r="R48" s="402">
        <f t="shared" si="4"/>
      </c>
      <c r="S48" s="402">
        <f t="shared" si="5"/>
      </c>
      <c r="T48" s="403"/>
      <c r="U48" s="150">
        <f t="shared" si="6"/>
      </c>
      <c r="V48" s="150">
        <f>IF(ISERROR(#REF!)=TRUE,"",#REF!)</f>
      </c>
      <c r="W48" s="151"/>
      <c r="X48" s="111">
        <f t="shared" si="7"/>
      </c>
      <c r="Y48" s="111"/>
      <c r="Z48" s="130"/>
      <c r="AA48" s="131"/>
      <c r="AB48" s="132"/>
      <c r="AC48" s="131"/>
      <c r="AD48" s="132"/>
      <c r="AE48" s="131"/>
      <c r="AF48" s="132"/>
      <c r="AG48" s="131"/>
      <c r="AH48" s="132"/>
      <c r="AI48" s="131"/>
      <c r="AJ48" s="132"/>
      <c r="AK48" s="266">
        <f t="shared" si="8"/>
      </c>
      <c r="AL48" s="128" t="e">
        <f t="shared" si="9"/>
        <v>#N/A</v>
      </c>
      <c r="AM48" s="127">
        <f t="shared" si="10"/>
      </c>
      <c r="AN48" s="127">
        <f t="shared" si="11"/>
      </c>
      <c r="AO48" s="113">
        <f t="shared" si="12"/>
      </c>
      <c r="AP48" s="112">
        <f t="shared" si="13"/>
      </c>
      <c r="AQ48" s="112">
        <f t="shared" si="14"/>
      </c>
      <c r="AR48" s="111">
        <f t="shared" si="15"/>
      </c>
      <c r="AS48" s="111">
        <f>IF(K48="","",LOOKUP($G$1,実績報告年度,'名前関係'!$E$44:$E$48))</f>
      </c>
      <c r="AT48" s="111">
        <f t="shared" si="16"/>
      </c>
      <c r="AU48" s="111">
        <f t="shared" si="17"/>
      </c>
      <c r="AV48" s="111">
        <f t="shared" si="18"/>
      </c>
      <c r="AW48" s="31">
        <f ca="1" t="shared" si="19"/>
        <v>0</v>
      </c>
      <c r="AX48" s="31" t="e">
        <f t="shared" si="46"/>
        <v>#N/A</v>
      </c>
      <c r="AY48" s="31">
        <f>ROWS($AY$4:AY48)-1</f>
        <v>44</v>
      </c>
      <c r="AZ48" s="111" t="e">
        <f t="shared" si="20"/>
        <v>#N/A</v>
      </c>
      <c r="BA48" s="31" t="e">
        <f>LOOKUP(G48,種類,'名前関係'!$E$2:$E$9)</f>
        <v>#N/A</v>
      </c>
      <c r="BB48" s="31" t="e">
        <f>LOOKUP(G48,種類,'名前関係'!$F$2:$F$9)</f>
        <v>#N/A</v>
      </c>
      <c r="BC48" s="32">
        <f t="shared" si="21"/>
        <v>1</v>
      </c>
      <c r="BD48" s="31">
        <f t="shared" si="22"/>
      </c>
      <c r="BE48" s="31">
        <f t="shared" si="23"/>
      </c>
      <c r="BF48" s="31" t="e">
        <f t="shared" si="24"/>
        <v>#N/A</v>
      </c>
      <c r="BG48" s="31" t="e">
        <f>LOOKUP(K48,燃料,'名前関係'!$E$12:$E$41)</f>
        <v>#N/A</v>
      </c>
      <c r="BH48" s="31">
        <f t="shared" si="25"/>
      </c>
      <c r="BI48" s="31" t="e">
        <f t="shared" si="26"/>
        <v>#N/A</v>
      </c>
      <c r="BJ48" s="31" t="e">
        <f t="shared" si="1"/>
        <v>#N/A</v>
      </c>
      <c r="BK48" s="31" t="e">
        <f>IF(OR(AND(LEFT(BH48,1)="U",BH48&lt;&gt;"U"),AND(LEFT(BH48,1)="L",BH48&lt;&gt;"L"),AND(LEFT(BH48,1)="T",BH48&lt;&gt;"T"),LEN(BH48)=3),1,LOOKUP(K48,燃料,'名前関係'!$F$12:$F$41))</f>
        <v>#N/A</v>
      </c>
      <c r="BL48" s="31" t="e">
        <f t="shared" si="47"/>
        <v>#N/A</v>
      </c>
      <c r="BM48" s="31" t="e">
        <f>IF(AND(LEFT(BH48,1)="V",BH48&lt;&gt;"V"),1,LOOKUP(K48,燃料,'名前関係'!$I$12:$I$41))</f>
        <v>#N/A</v>
      </c>
      <c r="BN48" s="268" t="e">
        <f t="shared" si="27"/>
        <v>#N/A</v>
      </c>
      <c r="BO48" s="32">
        <f>IF(ISERROR(BN48)=TRUE,"",IF(LEN(BN48)=2,LOOKUP(BN48,'名前関係'!$M$3:$M$10,'名前関係'!$N$3:$N$10),""))</f>
      </c>
      <c r="BP48" s="268" t="e">
        <f t="shared" si="28"/>
        <v>#N/A</v>
      </c>
      <c r="BQ48" s="32">
        <f>IF(ISERROR(BP48)=TRUE,"",IF(LEN(BP48)=2,LOOKUP(BP48,'名前関係'!$Q$3:$Q$6,'名前関係'!$R$3:$R$6),""))</f>
      </c>
      <c r="BR48" s="32">
        <f>IF(ISERROR(BP48)=TRUE,"",IF(LEN(BP48)=2,LOOKUP(BP48,'名前関係'!$Q$3:$Q$6,'名前関係'!$S$3:$S$6),""))</f>
      </c>
      <c r="BS48" s="31">
        <f>IF(Q48="",1,IF(RIGHT(LEFT($G$1,4),2)&gt;=LEFT(Q48,2),(IF(ISERROR(VLOOKUP(BH48,'名前関係'!$A$2:$B$22,2,FALSE)),0.7,VLOOKUP(BH48,'名前関係'!$A$2:$B$22,2,FALSE))),1))</f>
        <v>1</v>
      </c>
      <c r="BT48" s="33">
        <f t="shared" si="29"/>
      </c>
      <c r="BU48" s="34" t="e">
        <f>VLOOKUP(K48,'名前関係'!$D$12:$J$41,7,FALSE)</f>
        <v>#N/A</v>
      </c>
      <c r="BV48" s="33">
        <f t="shared" si="30"/>
      </c>
      <c r="BW48" s="119">
        <f t="shared" si="31"/>
      </c>
      <c r="BX48" s="33">
        <f t="shared" si="32"/>
      </c>
      <c r="BY48" s="33">
        <f t="shared" si="33"/>
      </c>
      <c r="BZ48" s="33" t="e">
        <f>LOOKUP(K48,燃料,'名前関係'!$K$12:$K$41)</f>
        <v>#N/A</v>
      </c>
      <c r="CA48" s="32" t="e">
        <f t="shared" si="34"/>
        <v>#N/A</v>
      </c>
      <c r="CB48" s="31">
        <f t="shared" si="35"/>
      </c>
      <c r="CC48" s="31">
        <f t="shared" si="36"/>
      </c>
      <c r="CD48" s="31">
        <f t="shared" si="37"/>
      </c>
      <c r="CE48" s="31">
        <f t="shared" si="38"/>
      </c>
      <c r="CF48" s="33">
        <f>IF(OR(AV48="",AV48=0),"",IF(AND(LEFT(K48,2)="11",BD48=4,CK48&gt;"200109"),"18",LOOKUP(K48,燃料,'名前関係'!$J$12:$J$41))&amp;BB48&amp;BE48)</f>
      </c>
      <c r="CG48" s="33">
        <f>IF(OR(AU48="",AU48=0),"",IF(AND(LEFT(K48,2)="11",BD48=4,CK48&gt;"200109"),"18",LOOKUP(K48,燃料,'名前関係'!$J$12:$J$41))&amp;BB48&amp;BE48)</f>
      </c>
      <c r="CH48" s="31" t="e">
        <f t="shared" si="39"/>
        <v>#N/A</v>
      </c>
      <c r="CI48" s="31" t="e">
        <f t="shared" si="40"/>
        <v>#N/A</v>
      </c>
      <c r="CJ48" s="33" t="e">
        <f t="shared" si="48"/>
        <v>#N/A</v>
      </c>
      <c r="CK48" s="113">
        <f t="shared" si="41"/>
      </c>
      <c r="CL48" s="113">
        <f t="shared" si="42"/>
      </c>
      <c r="CM48" s="113">
        <f t="shared" si="43"/>
      </c>
      <c r="CN48" s="113">
        <f t="shared" si="44"/>
      </c>
      <c r="CO48" s="113">
        <f t="shared" si="45"/>
      </c>
      <c r="CP48" s="113">
        <f>IF(AND(K48&lt;&gt;"",B48=""),1,IF(COUNTIF($B$5:$B48,B48)&gt;1,1,0))</f>
        <v>0</v>
      </c>
    </row>
    <row r="49" spans="1:94" s="35" customFormat="1" ht="13.5" customHeight="1">
      <c r="A49" s="53"/>
      <c r="B49" s="53"/>
      <c r="C49" s="53"/>
      <c r="D49" s="53"/>
      <c r="E49" s="53"/>
      <c r="F49" s="53"/>
      <c r="G49" s="53"/>
      <c r="H49" s="404"/>
      <c r="I49" s="405"/>
      <c r="J49" s="53"/>
      <c r="K49" s="53"/>
      <c r="L49" s="406"/>
      <c r="M49" s="407"/>
      <c r="N49" s="277"/>
      <c r="O49" s="278"/>
      <c r="P49" s="279"/>
      <c r="Q49" s="279"/>
      <c r="R49" s="402">
        <f t="shared" si="4"/>
      </c>
      <c r="S49" s="402">
        <f t="shared" si="5"/>
      </c>
      <c r="T49" s="403"/>
      <c r="U49" s="150">
        <f t="shared" si="6"/>
      </c>
      <c r="V49" s="150">
        <f>IF(ISERROR(#REF!)=TRUE,"",#REF!)</f>
      </c>
      <c r="W49" s="151"/>
      <c r="X49" s="111">
        <f t="shared" si="7"/>
      </c>
      <c r="Y49" s="111"/>
      <c r="Z49" s="130"/>
      <c r="AA49" s="131"/>
      <c r="AB49" s="132"/>
      <c r="AC49" s="131"/>
      <c r="AD49" s="132"/>
      <c r="AE49" s="131"/>
      <c r="AF49" s="132"/>
      <c r="AG49" s="131"/>
      <c r="AH49" s="132"/>
      <c r="AI49" s="131"/>
      <c r="AJ49" s="132"/>
      <c r="AK49" s="266">
        <f t="shared" si="8"/>
      </c>
      <c r="AL49" s="128" t="e">
        <f t="shared" si="9"/>
        <v>#N/A</v>
      </c>
      <c r="AM49" s="127">
        <f t="shared" si="10"/>
      </c>
      <c r="AN49" s="127">
        <f t="shared" si="11"/>
      </c>
      <c r="AO49" s="113">
        <f t="shared" si="12"/>
      </c>
      <c r="AP49" s="112">
        <f t="shared" si="13"/>
      </c>
      <c r="AQ49" s="112">
        <f t="shared" si="14"/>
      </c>
      <c r="AR49" s="111">
        <f t="shared" si="15"/>
      </c>
      <c r="AS49" s="111">
        <f>IF(K49="","",LOOKUP($G$1,実績報告年度,'名前関係'!$E$44:$E$48))</f>
      </c>
      <c r="AT49" s="111">
        <f t="shared" si="16"/>
      </c>
      <c r="AU49" s="111">
        <f t="shared" si="17"/>
      </c>
      <c r="AV49" s="111">
        <f t="shared" si="18"/>
      </c>
      <c r="AW49" s="31">
        <f ca="1" t="shared" si="19"/>
        <v>0</v>
      </c>
      <c r="AX49" s="31" t="e">
        <f t="shared" si="46"/>
        <v>#N/A</v>
      </c>
      <c r="AY49" s="31">
        <f>ROWS($AY$4:AY49)-1</f>
        <v>45</v>
      </c>
      <c r="AZ49" s="111" t="e">
        <f t="shared" si="20"/>
        <v>#N/A</v>
      </c>
      <c r="BA49" s="31" t="e">
        <f>LOOKUP(G49,種類,'名前関係'!$E$2:$E$9)</f>
        <v>#N/A</v>
      </c>
      <c r="BB49" s="31" t="e">
        <f>LOOKUP(G49,種類,'名前関係'!$F$2:$F$9)</f>
        <v>#N/A</v>
      </c>
      <c r="BC49" s="32">
        <f t="shared" si="21"/>
        <v>1</v>
      </c>
      <c r="BD49" s="31">
        <f t="shared" si="22"/>
      </c>
      <c r="BE49" s="31">
        <f t="shared" si="23"/>
      </c>
      <c r="BF49" s="31" t="e">
        <f t="shared" si="24"/>
        <v>#N/A</v>
      </c>
      <c r="BG49" s="31" t="e">
        <f>LOOKUP(K49,燃料,'名前関係'!$E$12:$E$41)</f>
        <v>#N/A</v>
      </c>
      <c r="BH49" s="31">
        <f t="shared" si="25"/>
      </c>
      <c r="BI49" s="31" t="e">
        <f t="shared" si="26"/>
        <v>#N/A</v>
      </c>
      <c r="BJ49" s="31" t="e">
        <f t="shared" si="1"/>
        <v>#N/A</v>
      </c>
      <c r="BK49" s="31" t="e">
        <f>IF(OR(AND(LEFT(BH49,1)="U",BH49&lt;&gt;"U"),AND(LEFT(BH49,1)="L",BH49&lt;&gt;"L"),AND(LEFT(BH49,1)="T",BH49&lt;&gt;"T"),LEN(BH49)=3),1,LOOKUP(K49,燃料,'名前関係'!$F$12:$F$41))</f>
        <v>#N/A</v>
      </c>
      <c r="BL49" s="31" t="e">
        <f t="shared" si="47"/>
        <v>#N/A</v>
      </c>
      <c r="BM49" s="31" t="e">
        <f>IF(AND(LEFT(BH49,1)="V",BH49&lt;&gt;"V"),1,LOOKUP(K49,燃料,'名前関係'!$I$12:$I$41))</f>
        <v>#N/A</v>
      </c>
      <c r="BN49" s="268" t="e">
        <f t="shared" si="27"/>
        <v>#N/A</v>
      </c>
      <c r="BO49" s="32">
        <f>IF(ISERROR(BN49)=TRUE,"",IF(LEN(BN49)=2,LOOKUP(BN49,'名前関係'!$M$3:$M$10,'名前関係'!$N$3:$N$10),""))</f>
      </c>
      <c r="BP49" s="268" t="e">
        <f t="shared" si="28"/>
        <v>#N/A</v>
      </c>
      <c r="BQ49" s="32">
        <f>IF(ISERROR(BP49)=TRUE,"",IF(LEN(BP49)=2,LOOKUP(BP49,'名前関係'!$Q$3:$Q$6,'名前関係'!$R$3:$R$6),""))</f>
      </c>
      <c r="BR49" s="32">
        <f>IF(ISERROR(BP49)=TRUE,"",IF(LEN(BP49)=2,LOOKUP(BP49,'名前関係'!$Q$3:$Q$6,'名前関係'!$S$3:$S$6),""))</f>
      </c>
      <c r="BS49" s="31">
        <f>IF(Q49="",1,IF(RIGHT(LEFT($G$1,4),2)&gt;=LEFT(Q49,2),(IF(ISERROR(VLOOKUP(BH49,'名前関係'!$A$2:$B$22,2,FALSE)),0.7,VLOOKUP(BH49,'名前関係'!$A$2:$B$22,2,FALSE))),1))</f>
        <v>1</v>
      </c>
      <c r="BT49" s="33">
        <f t="shared" si="29"/>
      </c>
      <c r="BU49" s="34" t="e">
        <f>VLOOKUP(K49,'名前関係'!$D$12:$J$41,7,FALSE)</f>
        <v>#N/A</v>
      </c>
      <c r="BV49" s="33">
        <f t="shared" si="30"/>
      </c>
      <c r="BW49" s="119">
        <f t="shared" si="31"/>
      </c>
      <c r="BX49" s="33">
        <f t="shared" si="32"/>
      </c>
      <c r="BY49" s="33">
        <f t="shared" si="33"/>
      </c>
      <c r="BZ49" s="33" t="e">
        <f>LOOKUP(K49,燃料,'名前関係'!$K$12:$K$41)</f>
        <v>#N/A</v>
      </c>
      <c r="CA49" s="32" t="e">
        <f t="shared" si="34"/>
        <v>#N/A</v>
      </c>
      <c r="CB49" s="31">
        <f t="shared" si="35"/>
      </c>
      <c r="CC49" s="31">
        <f t="shared" si="36"/>
      </c>
      <c r="CD49" s="31">
        <f t="shared" si="37"/>
      </c>
      <c r="CE49" s="31">
        <f t="shared" si="38"/>
      </c>
      <c r="CF49" s="33">
        <f>IF(OR(AV49="",AV49=0),"",IF(AND(LEFT(K49,2)="11",BD49=4,CK49&gt;"200109"),"18",LOOKUP(K49,燃料,'名前関係'!$J$12:$J$41))&amp;BB49&amp;BE49)</f>
      </c>
      <c r="CG49" s="33">
        <f>IF(OR(AU49="",AU49=0),"",IF(AND(LEFT(K49,2)="11",BD49=4,CK49&gt;"200109"),"18",LOOKUP(K49,燃料,'名前関係'!$J$12:$J$41))&amp;BB49&amp;BE49)</f>
      </c>
      <c r="CH49" s="31" t="e">
        <f t="shared" si="39"/>
        <v>#N/A</v>
      </c>
      <c r="CI49" s="31" t="e">
        <f t="shared" si="40"/>
        <v>#N/A</v>
      </c>
      <c r="CJ49" s="33" t="e">
        <f t="shared" si="48"/>
        <v>#N/A</v>
      </c>
      <c r="CK49" s="113">
        <f t="shared" si="41"/>
      </c>
      <c r="CL49" s="113">
        <f t="shared" si="42"/>
      </c>
      <c r="CM49" s="113">
        <f t="shared" si="43"/>
      </c>
      <c r="CN49" s="113">
        <f t="shared" si="44"/>
      </c>
      <c r="CO49" s="113">
        <f t="shared" si="45"/>
      </c>
      <c r="CP49" s="113">
        <f>IF(AND(K49&lt;&gt;"",B49=""),1,IF(COUNTIF($B$5:$B49,B49)&gt;1,1,0))</f>
        <v>0</v>
      </c>
    </row>
    <row r="50" spans="1:94" s="35" customFormat="1" ht="13.5" customHeight="1">
      <c r="A50" s="53"/>
      <c r="B50" s="53"/>
      <c r="C50" s="53"/>
      <c r="D50" s="53"/>
      <c r="E50" s="53"/>
      <c r="F50" s="53"/>
      <c r="G50" s="53"/>
      <c r="H50" s="404"/>
      <c r="I50" s="405"/>
      <c r="J50" s="53"/>
      <c r="K50" s="53"/>
      <c r="L50" s="406"/>
      <c r="M50" s="407"/>
      <c r="N50" s="277"/>
      <c r="O50" s="278"/>
      <c r="P50" s="279"/>
      <c r="Q50" s="279"/>
      <c r="R50" s="402">
        <f t="shared" si="4"/>
      </c>
      <c r="S50" s="402">
        <f t="shared" si="5"/>
      </c>
      <c r="T50" s="403"/>
      <c r="U50" s="150">
        <f t="shared" si="6"/>
      </c>
      <c r="V50" s="150">
        <f>IF(ISERROR(#REF!)=TRUE,"",#REF!)</f>
      </c>
      <c r="W50" s="151"/>
      <c r="X50" s="111">
        <f t="shared" si="7"/>
      </c>
      <c r="Y50" s="111"/>
      <c r="Z50" s="130"/>
      <c r="AA50" s="131"/>
      <c r="AB50" s="132"/>
      <c r="AC50" s="131"/>
      <c r="AD50" s="132"/>
      <c r="AE50" s="131"/>
      <c r="AF50" s="132"/>
      <c r="AG50" s="131"/>
      <c r="AH50" s="132"/>
      <c r="AI50" s="131"/>
      <c r="AJ50" s="132"/>
      <c r="AK50" s="266">
        <f t="shared" si="8"/>
      </c>
      <c r="AL50" s="128" t="e">
        <f t="shared" si="9"/>
        <v>#N/A</v>
      </c>
      <c r="AM50" s="127">
        <f t="shared" si="10"/>
      </c>
      <c r="AN50" s="127">
        <f t="shared" si="11"/>
      </c>
      <c r="AO50" s="113">
        <f t="shared" si="12"/>
      </c>
      <c r="AP50" s="112">
        <f t="shared" si="13"/>
      </c>
      <c r="AQ50" s="112">
        <f t="shared" si="14"/>
      </c>
      <c r="AR50" s="111">
        <f t="shared" si="15"/>
      </c>
      <c r="AS50" s="111">
        <f>IF(K50="","",LOOKUP($G$1,実績報告年度,'名前関係'!$E$44:$E$48))</f>
      </c>
      <c r="AT50" s="111">
        <f t="shared" si="16"/>
      </c>
      <c r="AU50" s="111">
        <f t="shared" si="17"/>
      </c>
      <c r="AV50" s="111">
        <f t="shared" si="18"/>
      </c>
      <c r="AW50" s="31">
        <f ca="1" t="shared" si="19"/>
        <v>0</v>
      </c>
      <c r="AX50" s="31" t="e">
        <f t="shared" si="46"/>
        <v>#N/A</v>
      </c>
      <c r="AY50" s="31">
        <f>ROWS($AY$4:AY50)-1</f>
        <v>46</v>
      </c>
      <c r="AZ50" s="111" t="e">
        <f t="shared" si="20"/>
        <v>#N/A</v>
      </c>
      <c r="BA50" s="31" t="e">
        <f>LOOKUP(G50,種類,'名前関係'!$E$2:$E$9)</f>
        <v>#N/A</v>
      </c>
      <c r="BB50" s="31" t="e">
        <f>LOOKUP(G50,種類,'名前関係'!$F$2:$F$9)</f>
        <v>#N/A</v>
      </c>
      <c r="BC50" s="32">
        <f t="shared" si="21"/>
        <v>1</v>
      </c>
      <c r="BD50" s="31">
        <f t="shared" si="22"/>
      </c>
      <c r="BE50" s="31">
        <f t="shared" si="23"/>
      </c>
      <c r="BF50" s="31" t="e">
        <f t="shared" si="24"/>
        <v>#N/A</v>
      </c>
      <c r="BG50" s="31" t="e">
        <f>LOOKUP(K50,燃料,'名前関係'!$E$12:$E$41)</f>
        <v>#N/A</v>
      </c>
      <c r="BH50" s="31">
        <f t="shared" si="25"/>
      </c>
      <c r="BI50" s="31" t="e">
        <f t="shared" si="26"/>
        <v>#N/A</v>
      </c>
      <c r="BJ50" s="31" t="e">
        <f t="shared" si="1"/>
        <v>#N/A</v>
      </c>
      <c r="BK50" s="31" t="e">
        <f>IF(OR(AND(LEFT(BH50,1)="U",BH50&lt;&gt;"U"),AND(LEFT(BH50,1)="L",BH50&lt;&gt;"L"),AND(LEFT(BH50,1)="T",BH50&lt;&gt;"T"),LEN(BH50)=3),1,LOOKUP(K50,燃料,'名前関係'!$F$12:$F$41))</f>
        <v>#N/A</v>
      </c>
      <c r="BL50" s="31" t="e">
        <f t="shared" si="47"/>
        <v>#N/A</v>
      </c>
      <c r="BM50" s="31" t="e">
        <f>IF(AND(LEFT(BH50,1)="V",BH50&lt;&gt;"V"),1,LOOKUP(K50,燃料,'名前関係'!$I$12:$I$41))</f>
        <v>#N/A</v>
      </c>
      <c r="BN50" s="268" t="e">
        <f t="shared" si="27"/>
        <v>#N/A</v>
      </c>
      <c r="BO50" s="32">
        <f>IF(ISERROR(BN50)=TRUE,"",IF(LEN(BN50)=2,LOOKUP(BN50,'名前関係'!$M$3:$M$10,'名前関係'!$N$3:$N$10),""))</f>
      </c>
      <c r="BP50" s="268" t="e">
        <f t="shared" si="28"/>
        <v>#N/A</v>
      </c>
      <c r="BQ50" s="32">
        <f>IF(ISERROR(BP50)=TRUE,"",IF(LEN(BP50)=2,LOOKUP(BP50,'名前関係'!$Q$3:$Q$6,'名前関係'!$R$3:$R$6),""))</f>
      </c>
      <c r="BR50" s="32">
        <f>IF(ISERROR(BP50)=TRUE,"",IF(LEN(BP50)=2,LOOKUP(BP50,'名前関係'!$Q$3:$Q$6,'名前関係'!$S$3:$S$6),""))</f>
      </c>
      <c r="BS50" s="31">
        <f>IF(Q50="",1,IF(RIGHT(LEFT($G$1,4),2)&gt;=LEFT(Q50,2),(IF(ISERROR(VLOOKUP(BH50,'名前関係'!$A$2:$B$22,2,FALSE)),0.7,VLOOKUP(BH50,'名前関係'!$A$2:$B$22,2,FALSE))),1))</f>
        <v>1</v>
      </c>
      <c r="BT50" s="33">
        <f t="shared" si="29"/>
      </c>
      <c r="BU50" s="34" t="e">
        <f>VLOOKUP(K50,'名前関係'!$D$12:$J$41,7,FALSE)</f>
        <v>#N/A</v>
      </c>
      <c r="BV50" s="33">
        <f t="shared" si="30"/>
      </c>
      <c r="BW50" s="119">
        <f t="shared" si="31"/>
      </c>
      <c r="BX50" s="33">
        <f t="shared" si="32"/>
      </c>
      <c r="BY50" s="33">
        <f t="shared" si="33"/>
      </c>
      <c r="BZ50" s="33" t="e">
        <f>LOOKUP(K50,燃料,'名前関係'!$K$12:$K$41)</f>
        <v>#N/A</v>
      </c>
      <c r="CA50" s="32" t="e">
        <f t="shared" si="34"/>
        <v>#N/A</v>
      </c>
      <c r="CB50" s="31">
        <f t="shared" si="35"/>
      </c>
      <c r="CC50" s="31">
        <f t="shared" si="36"/>
      </c>
      <c r="CD50" s="31">
        <f t="shared" si="37"/>
      </c>
      <c r="CE50" s="31">
        <f t="shared" si="38"/>
      </c>
      <c r="CF50" s="33">
        <f>IF(OR(AV50="",AV50=0),"",IF(AND(LEFT(K50,2)="11",BD50=4,CK50&gt;"200109"),"18",LOOKUP(K50,燃料,'名前関係'!$J$12:$J$41))&amp;BB50&amp;BE50)</f>
      </c>
      <c r="CG50" s="33">
        <f>IF(OR(AU50="",AU50=0),"",IF(AND(LEFT(K50,2)="11",BD50=4,CK50&gt;"200109"),"18",LOOKUP(K50,燃料,'名前関係'!$J$12:$J$41))&amp;BB50&amp;BE50)</f>
      </c>
      <c r="CH50" s="31" t="e">
        <f t="shared" si="39"/>
        <v>#N/A</v>
      </c>
      <c r="CI50" s="31" t="e">
        <f t="shared" si="40"/>
        <v>#N/A</v>
      </c>
      <c r="CJ50" s="33" t="e">
        <f t="shared" si="48"/>
        <v>#N/A</v>
      </c>
      <c r="CK50" s="113">
        <f t="shared" si="41"/>
      </c>
      <c r="CL50" s="113">
        <f t="shared" si="42"/>
      </c>
      <c r="CM50" s="113">
        <f t="shared" si="43"/>
      </c>
      <c r="CN50" s="113">
        <f t="shared" si="44"/>
      </c>
      <c r="CO50" s="113">
        <f t="shared" si="45"/>
      </c>
      <c r="CP50" s="113">
        <f>IF(AND(K50&lt;&gt;"",B50=""),1,IF(COUNTIF($B$5:$B50,B50)&gt;1,1,0))</f>
        <v>0</v>
      </c>
    </row>
    <row r="51" spans="1:94" s="35" customFormat="1" ht="13.5" customHeight="1">
      <c r="A51" s="53"/>
      <c r="B51" s="53"/>
      <c r="C51" s="53"/>
      <c r="D51" s="53"/>
      <c r="E51" s="53"/>
      <c r="F51" s="53"/>
      <c r="G51" s="53"/>
      <c r="H51" s="404"/>
      <c r="I51" s="405"/>
      <c r="J51" s="53"/>
      <c r="K51" s="53"/>
      <c r="L51" s="406"/>
      <c r="M51" s="407"/>
      <c r="N51" s="277"/>
      <c r="O51" s="278"/>
      <c r="P51" s="279"/>
      <c r="Q51" s="279"/>
      <c r="R51" s="402">
        <f t="shared" si="4"/>
      </c>
      <c r="S51" s="402">
        <f t="shared" si="5"/>
      </c>
      <c r="T51" s="403"/>
      <c r="U51" s="150">
        <f t="shared" si="6"/>
      </c>
      <c r="V51" s="150">
        <f>IF(ISERROR(#REF!)=TRUE,"",#REF!)</f>
      </c>
      <c r="W51" s="151"/>
      <c r="X51" s="111">
        <f t="shared" si="7"/>
      </c>
      <c r="Y51" s="111"/>
      <c r="Z51" s="130"/>
      <c r="AA51" s="131"/>
      <c r="AB51" s="132"/>
      <c r="AC51" s="131"/>
      <c r="AD51" s="132"/>
      <c r="AE51" s="131"/>
      <c r="AF51" s="132"/>
      <c r="AG51" s="131"/>
      <c r="AH51" s="132"/>
      <c r="AI51" s="131"/>
      <c r="AJ51" s="132"/>
      <c r="AK51" s="266">
        <f t="shared" si="8"/>
      </c>
      <c r="AL51" s="128" t="e">
        <f t="shared" si="9"/>
        <v>#N/A</v>
      </c>
      <c r="AM51" s="127">
        <f t="shared" si="10"/>
      </c>
      <c r="AN51" s="127">
        <f t="shared" si="11"/>
      </c>
      <c r="AO51" s="113">
        <f t="shared" si="12"/>
      </c>
      <c r="AP51" s="112">
        <f t="shared" si="13"/>
      </c>
      <c r="AQ51" s="112">
        <f t="shared" si="14"/>
      </c>
      <c r="AR51" s="111">
        <f t="shared" si="15"/>
      </c>
      <c r="AS51" s="111">
        <f>IF(K51="","",LOOKUP($G$1,実績報告年度,'名前関係'!$E$44:$E$48))</f>
      </c>
      <c r="AT51" s="111">
        <f t="shared" si="16"/>
      </c>
      <c r="AU51" s="111">
        <f t="shared" si="17"/>
      </c>
      <c r="AV51" s="111">
        <f t="shared" si="18"/>
      </c>
      <c r="AW51" s="31">
        <f ca="1" t="shared" si="19"/>
        <v>0</v>
      </c>
      <c r="AX51" s="31" t="e">
        <f t="shared" si="46"/>
        <v>#N/A</v>
      </c>
      <c r="AY51" s="31">
        <f>ROWS($AY$4:AY51)-1</f>
        <v>47</v>
      </c>
      <c r="AZ51" s="111" t="e">
        <f t="shared" si="20"/>
        <v>#N/A</v>
      </c>
      <c r="BA51" s="31" t="e">
        <f>LOOKUP(G51,種類,'名前関係'!$E$2:$E$9)</f>
        <v>#N/A</v>
      </c>
      <c r="BB51" s="31" t="e">
        <f>LOOKUP(G51,種類,'名前関係'!$F$2:$F$9)</f>
        <v>#N/A</v>
      </c>
      <c r="BC51" s="32">
        <f t="shared" si="21"/>
        <v>1</v>
      </c>
      <c r="BD51" s="31">
        <f t="shared" si="22"/>
      </c>
      <c r="BE51" s="31">
        <f t="shared" si="23"/>
      </c>
      <c r="BF51" s="31" t="e">
        <f t="shared" si="24"/>
        <v>#N/A</v>
      </c>
      <c r="BG51" s="31" t="e">
        <f>LOOKUP(K51,燃料,'名前関係'!$E$12:$E$41)</f>
        <v>#N/A</v>
      </c>
      <c r="BH51" s="31">
        <f t="shared" si="25"/>
      </c>
      <c r="BI51" s="31" t="e">
        <f t="shared" si="26"/>
        <v>#N/A</v>
      </c>
      <c r="BJ51" s="31" t="e">
        <f t="shared" si="1"/>
        <v>#N/A</v>
      </c>
      <c r="BK51" s="31" t="e">
        <f>IF(OR(AND(LEFT(BH51,1)="U",BH51&lt;&gt;"U"),AND(LEFT(BH51,1)="L",BH51&lt;&gt;"L"),AND(LEFT(BH51,1)="T",BH51&lt;&gt;"T"),LEN(BH51)=3),1,LOOKUP(K51,燃料,'名前関係'!$F$12:$F$41))</f>
        <v>#N/A</v>
      </c>
      <c r="BL51" s="31" t="e">
        <f t="shared" si="47"/>
        <v>#N/A</v>
      </c>
      <c r="BM51" s="31" t="e">
        <f>IF(AND(LEFT(BH51,1)="V",BH51&lt;&gt;"V"),1,LOOKUP(K51,燃料,'名前関係'!$I$12:$I$41))</f>
        <v>#N/A</v>
      </c>
      <c r="BN51" s="268" t="e">
        <f t="shared" si="27"/>
        <v>#N/A</v>
      </c>
      <c r="BO51" s="32">
        <f>IF(ISERROR(BN51)=TRUE,"",IF(LEN(BN51)=2,LOOKUP(BN51,'名前関係'!$M$3:$M$10,'名前関係'!$N$3:$N$10),""))</f>
      </c>
      <c r="BP51" s="268" t="e">
        <f t="shared" si="28"/>
        <v>#N/A</v>
      </c>
      <c r="BQ51" s="32">
        <f>IF(ISERROR(BP51)=TRUE,"",IF(LEN(BP51)=2,LOOKUP(BP51,'名前関係'!$Q$3:$Q$6,'名前関係'!$R$3:$R$6),""))</f>
      </c>
      <c r="BR51" s="32">
        <f>IF(ISERROR(BP51)=TRUE,"",IF(LEN(BP51)=2,LOOKUP(BP51,'名前関係'!$Q$3:$Q$6,'名前関係'!$S$3:$S$6),""))</f>
      </c>
      <c r="BS51" s="31">
        <f>IF(Q51="",1,IF(RIGHT(LEFT($G$1,4),2)&gt;=LEFT(Q51,2),(IF(ISERROR(VLOOKUP(BH51,'名前関係'!$A$2:$B$22,2,FALSE)),0.7,VLOOKUP(BH51,'名前関係'!$A$2:$B$22,2,FALSE))),1))</f>
        <v>1</v>
      </c>
      <c r="BT51" s="33">
        <f t="shared" si="29"/>
      </c>
      <c r="BU51" s="34" t="e">
        <f>VLOOKUP(K51,'名前関係'!$D$12:$J$41,7,FALSE)</f>
        <v>#N/A</v>
      </c>
      <c r="BV51" s="33">
        <f t="shared" si="30"/>
      </c>
      <c r="BW51" s="119">
        <f t="shared" si="31"/>
      </c>
      <c r="BX51" s="33">
        <f t="shared" si="32"/>
      </c>
      <c r="BY51" s="33">
        <f t="shared" si="33"/>
      </c>
      <c r="BZ51" s="33" t="e">
        <f>LOOKUP(K51,燃料,'名前関係'!$K$12:$K$41)</f>
        <v>#N/A</v>
      </c>
      <c r="CA51" s="32" t="e">
        <f t="shared" si="34"/>
        <v>#N/A</v>
      </c>
      <c r="CB51" s="31">
        <f t="shared" si="35"/>
      </c>
      <c r="CC51" s="31">
        <f t="shared" si="36"/>
      </c>
      <c r="CD51" s="31">
        <f t="shared" si="37"/>
      </c>
      <c r="CE51" s="31">
        <f t="shared" si="38"/>
      </c>
      <c r="CF51" s="33">
        <f>IF(OR(AV51="",AV51=0),"",IF(AND(LEFT(K51,2)="11",BD51=4,CK51&gt;"200109"),"18",LOOKUP(K51,燃料,'名前関係'!$J$12:$J$41))&amp;BB51&amp;BE51)</f>
      </c>
      <c r="CG51" s="33">
        <f>IF(OR(AU51="",AU51=0),"",IF(AND(LEFT(K51,2)="11",BD51=4,CK51&gt;"200109"),"18",LOOKUP(K51,燃料,'名前関係'!$J$12:$J$41))&amp;BB51&amp;BE51)</f>
      </c>
      <c r="CH51" s="31" t="e">
        <f t="shared" si="39"/>
        <v>#N/A</v>
      </c>
      <c r="CI51" s="31" t="e">
        <f t="shared" si="40"/>
        <v>#N/A</v>
      </c>
      <c r="CJ51" s="33" t="e">
        <f t="shared" si="48"/>
        <v>#N/A</v>
      </c>
      <c r="CK51" s="113">
        <f t="shared" si="41"/>
      </c>
      <c r="CL51" s="113">
        <f t="shared" si="42"/>
      </c>
      <c r="CM51" s="113">
        <f t="shared" si="43"/>
      </c>
      <c r="CN51" s="113">
        <f t="shared" si="44"/>
      </c>
      <c r="CO51" s="113">
        <f t="shared" si="45"/>
      </c>
      <c r="CP51" s="113">
        <f>IF(AND(K51&lt;&gt;"",B51=""),1,IF(COUNTIF($B$5:$B51,B51)&gt;1,1,0))</f>
        <v>0</v>
      </c>
    </row>
    <row r="52" spans="1:94" s="35" customFormat="1" ht="13.5" customHeight="1">
      <c r="A52" s="53"/>
      <c r="B52" s="53"/>
      <c r="C52" s="53"/>
      <c r="D52" s="53"/>
      <c r="E52" s="53"/>
      <c r="F52" s="53"/>
      <c r="G52" s="53"/>
      <c r="H52" s="404"/>
      <c r="I52" s="405"/>
      <c r="J52" s="53"/>
      <c r="K52" s="53"/>
      <c r="L52" s="406"/>
      <c r="M52" s="407"/>
      <c r="N52" s="277"/>
      <c r="O52" s="278"/>
      <c r="P52" s="279"/>
      <c r="Q52" s="279"/>
      <c r="R52" s="402">
        <f t="shared" si="4"/>
      </c>
      <c r="S52" s="402">
        <f t="shared" si="5"/>
      </c>
      <c r="T52" s="403"/>
      <c r="U52" s="150">
        <f t="shared" si="6"/>
      </c>
      <c r="V52" s="150">
        <f>IF(ISERROR(#REF!)=TRUE,"",#REF!)</f>
      </c>
      <c r="W52" s="151"/>
      <c r="X52" s="111">
        <f t="shared" si="7"/>
      </c>
      <c r="Y52" s="111"/>
      <c r="Z52" s="130"/>
      <c r="AA52" s="131"/>
      <c r="AB52" s="132"/>
      <c r="AC52" s="131"/>
      <c r="AD52" s="132"/>
      <c r="AE52" s="131"/>
      <c r="AF52" s="132"/>
      <c r="AG52" s="131"/>
      <c r="AH52" s="132"/>
      <c r="AI52" s="131"/>
      <c r="AJ52" s="132"/>
      <c r="AK52" s="266">
        <f t="shared" si="8"/>
      </c>
      <c r="AL52" s="128" t="e">
        <f t="shared" si="9"/>
        <v>#N/A</v>
      </c>
      <c r="AM52" s="127">
        <f t="shared" si="10"/>
      </c>
      <c r="AN52" s="127">
        <f t="shared" si="11"/>
      </c>
      <c r="AO52" s="113">
        <f t="shared" si="12"/>
      </c>
      <c r="AP52" s="112">
        <f t="shared" si="13"/>
      </c>
      <c r="AQ52" s="112">
        <f t="shared" si="14"/>
      </c>
      <c r="AR52" s="111">
        <f t="shared" si="15"/>
      </c>
      <c r="AS52" s="111">
        <f>IF(K52="","",LOOKUP($G$1,実績報告年度,'名前関係'!$E$44:$E$48))</f>
      </c>
      <c r="AT52" s="111">
        <f t="shared" si="16"/>
      </c>
      <c r="AU52" s="111">
        <f t="shared" si="17"/>
      </c>
      <c r="AV52" s="111">
        <f t="shared" si="18"/>
      </c>
      <c r="AW52" s="31">
        <f ca="1" t="shared" si="19"/>
        <v>0</v>
      </c>
      <c r="AX52" s="31" t="e">
        <f t="shared" si="46"/>
        <v>#N/A</v>
      </c>
      <c r="AY52" s="31">
        <f>ROWS($AY$4:AY52)-1</f>
        <v>48</v>
      </c>
      <c r="AZ52" s="111" t="e">
        <f t="shared" si="20"/>
        <v>#N/A</v>
      </c>
      <c r="BA52" s="31" t="e">
        <f>LOOKUP(G52,種類,'名前関係'!$E$2:$E$9)</f>
        <v>#N/A</v>
      </c>
      <c r="BB52" s="31" t="e">
        <f>LOOKUP(G52,種類,'名前関係'!$F$2:$F$9)</f>
        <v>#N/A</v>
      </c>
      <c r="BC52" s="32">
        <f t="shared" si="21"/>
        <v>1</v>
      </c>
      <c r="BD52" s="31">
        <f t="shared" si="22"/>
      </c>
      <c r="BE52" s="31">
        <f t="shared" si="23"/>
      </c>
      <c r="BF52" s="31" t="e">
        <f t="shared" si="24"/>
        <v>#N/A</v>
      </c>
      <c r="BG52" s="31" t="e">
        <f>LOOKUP(K52,燃料,'名前関係'!$E$12:$E$41)</f>
        <v>#N/A</v>
      </c>
      <c r="BH52" s="31">
        <f t="shared" si="25"/>
      </c>
      <c r="BI52" s="31" t="e">
        <f t="shared" si="26"/>
        <v>#N/A</v>
      </c>
      <c r="BJ52" s="31" t="e">
        <f t="shared" si="1"/>
        <v>#N/A</v>
      </c>
      <c r="BK52" s="31" t="e">
        <f>IF(OR(AND(LEFT(BH52,1)="U",BH52&lt;&gt;"U"),AND(LEFT(BH52,1)="L",BH52&lt;&gt;"L"),AND(LEFT(BH52,1)="T",BH52&lt;&gt;"T"),LEN(BH52)=3),1,LOOKUP(K52,燃料,'名前関係'!$F$12:$F$41))</f>
        <v>#N/A</v>
      </c>
      <c r="BL52" s="31" t="e">
        <f t="shared" si="47"/>
        <v>#N/A</v>
      </c>
      <c r="BM52" s="31" t="e">
        <f>IF(AND(LEFT(BH52,1)="V",BH52&lt;&gt;"V"),1,LOOKUP(K52,燃料,'名前関係'!$I$12:$I$41))</f>
        <v>#N/A</v>
      </c>
      <c r="BN52" s="268" t="e">
        <f t="shared" si="27"/>
        <v>#N/A</v>
      </c>
      <c r="BO52" s="32">
        <f>IF(ISERROR(BN52)=TRUE,"",IF(LEN(BN52)=2,LOOKUP(BN52,'名前関係'!$M$3:$M$10,'名前関係'!$N$3:$N$10),""))</f>
      </c>
      <c r="BP52" s="268" t="e">
        <f t="shared" si="28"/>
        <v>#N/A</v>
      </c>
      <c r="BQ52" s="32">
        <f>IF(ISERROR(BP52)=TRUE,"",IF(LEN(BP52)=2,LOOKUP(BP52,'名前関係'!$Q$3:$Q$6,'名前関係'!$R$3:$R$6),""))</f>
      </c>
      <c r="BR52" s="32">
        <f>IF(ISERROR(BP52)=TRUE,"",IF(LEN(BP52)=2,LOOKUP(BP52,'名前関係'!$Q$3:$Q$6,'名前関係'!$S$3:$S$6),""))</f>
      </c>
      <c r="BS52" s="31">
        <f>IF(Q52="",1,IF(RIGHT(LEFT($G$1,4),2)&gt;=LEFT(Q52,2),(IF(ISERROR(VLOOKUP(BH52,'名前関係'!$A$2:$B$22,2,FALSE)),0.7,VLOOKUP(BH52,'名前関係'!$A$2:$B$22,2,FALSE))),1))</f>
        <v>1</v>
      </c>
      <c r="BT52" s="33">
        <f t="shared" si="29"/>
      </c>
      <c r="BU52" s="34" t="e">
        <f>VLOOKUP(K52,'名前関係'!$D$12:$J$41,7,FALSE)</f>
        <v>#N/A</v>
      </c>
      <c r="BV52" s="33">
        <f t="shared" si="30"/>
      </c>
      <c r="BW52" s="119">
        <f t="shared" si="31"/>
      </c>
      <c r="BX52" s="33">
        <f t="shared" si="32"/>
      </c>
      <c r="BY52" s="33">
        <f t="shared" si="33"/>
      </c>
      <c r="BZ52" s="33" t="e">
        <f>LOOKUP(K52,燃料,'名前関係'!$K$12:$K$41)</f>
        <v>#N/A</v>
      </c>
      <c r="CA52" s="32" t="e">
        <f t="shared" si="34"/>
        <v>#N/A</v>
      </c>
      <c r="CB52" s="31">
        <f t="shared" si="35"/>
      </c>
      <c r="CC52" s="31">
        <f t="shared" si="36"/>
      </c>
      <c r="CD52" s="31">
        <f t="shared" si="37"/>
      </c>
      <c r="CE52" s="31">
        <f t="shared" si="38"/>
      </c>
      <c r="CF52" s="33">
        <f>IF(OR(AV52="",AV52=0),"",IF(AND(LEFT(K52,2)="11",BD52=4,CK52&gt;"200109"),"18",LOOKUP(K52,燃料,'名前関係'!$J$12:$J$41))&amp;BB52&amp;BE52)</f>
      </c>
      <c r="CG52" s="33">
        <f>IF(OR(AU52="",AU52=0),"",IF(AND(LEFT(K52,2)="11",BD52=4,CK52&gt;"200109"),"18",LOOKUP(K52,燃料,'名前関係'!$J$12:$J$41))&amp;BB52&amp;BE52)</f>
      </c>
      <c r="CH52" s="31" t="e">
        <f t="shared" si="39"/>
        <v>#N/A</v>
      </c>
      <c r="CI52" s="31" t="e">
        <f t="shared" si="40"/>
        <v>#N/A</v>
      </c>
      <c r="CJ52" s="33" t="e">
        <f t="shared" si="48"/>
        <v>#N/A</v>
      </c>
      <c r="CK52" s="113">
        <f t="shared" si="41"/>
      </c>
      <c r="CL52" s="113">
        <f t="shared" si="42"/>
      </c>
      <c r="CM52" s="113">
        <f t="shared" si="43"/>
      </c>
      <c r="CN52" s="113">
        <f t="shared" si="44"/>
      </c>
      <c r="CO52" s="113">
        <f t="shared" si="45"/>
      </c>
      <c r="CP52" s="113">
        <f>IF(AND(K52&lt;&gt;"",B52=""),1,IF(COUNTIF($B$5:$B52,B52)&gt;1,1,0))</f>
        <v>0</v>
      </c>
    </row>
    <row r="53" spans="1:94" s="35" customFormat="1" ht="13.5" customHeight="1">
      <c r="A53" s="53"/>
      <c r="B53" s="53"/>
      <c r="C53" s="53"/>
      <c r="D53" s="53"/>
      <c r="E53" s="53"/>
      <c r="F53" s="53"/>
      <c r="G53" s="53"/>
      <c r="H53" s="404"/>
      <c r="I53" s="405"/>
      <c r="J53" s="53"/>
      <c r="K53" s="53"/>
      <c r="L53" s="406"/>
      <c r="M53" s="407"/>
      <c r="N53" s="277"/>
      <c r="O53" s="278"/>
      <c r="P53" s="279"/>
      <c r="Q53" s="279"/>
      <c r="R53" s="402">
        <f t="shared" si="4"/>
      </c>
      <c r="S53" s="402">
        <f t="shared" si="5"/>
      </c>
      <c r="T53" s="403"/>
      <c r="U53" s="150">
        <f t="shared" si="6"/>
      </c>
      <c r="V53" s="150">
        <f>IF(ISERROR(#REF!)=TRUE,"",#REF!)</f>
      </c>
      <c r="W53" s="151"/>
      <c r="X53" s="111">
        <f t="shared" si="7"/>
      </c>
      <c r="Y53" s="111"/>
      <c r="Z53" s="130"/>
      <c r="AA53" s="131"/>
      <c r="AB53" s="132"/>
      <c r="AC53" s="131"/>
      <c r="AD53" s="132"/>
      <c r="AE53" s="131"/>
      <c r="AF53" s="132"/>
      <c r="AG53" s="131"/>
      <c r="AH53" s="132"/>
      <c r="AI53" s="131"/>
      <c r="AJ53" s="132"/>
      <c r="AK53" s="266">
        <f t="shared" si="8"/>
      </c>
      <c r="AL53" s="128" t="e">
        <f t="shared" si="9"/>
        <v>#N/A</v>
      </c>
      <c r="AM53" s="127">
        <f t="shared" si="10"/>
      </c>
      <c r="AN53" s="127">
        <f t="shared" si="11"/>
      </c>
      <c r="AO53" s="113">
        <f t="shared" si="12"/>
      </c>
      <c r="AP53" s="112">
        <f t="shared" si="13"/>
      </c>
      <c r="AQ53" s="112">
        <f t="shared" si="14"/>
      </c>
      <c r="AR53" s="111">
        <f t="shared" si="15"/>
      </c>
      <c r="AS53" s="111">
        <f>IF(K53="","",LOOKUP($G$1,実績報告年度,'名前関係'!$E$44:$E$48))</f>
      </c>
      <c r="AT53" s="111">
        <f t="shared" si="16"/>
      </c>
      <c r="AU53" s="111">
        <f t="shared" si="17"/>
      </c>
      <c r="AV53" s="111">
        <f t="shared" si="18"/>
      </c>
      <c r="AW53" s="31">
        <f ca="1" t="shared" si="19"/>
        <v>0</v>
      </c>
      <c r="AX53" s="31" t="e">
        <f t="shared" si="46"/>
        <v>#N/A</v>
      </c>
      <c r="AY53" s="31">
        <f>ROWS($AY$4:AY53)-1</f>
        <v>49</v>
      </c>
      <c r="AZ53" s="111" t="e">
        <f t="shared" si="20"/>
        <v>#N/A</v>
      </c>
      <c r="BA53" s="31" t="e">
        <f>LOOKUP(G53,種類,'名前関係'!$E$2:$E$9)</f>
        <v>#N/A</v>
      </c>
      <c r="BB53" s="31" t="e">
        <f>LOOKUP(G53,種類,'名前関係'!$F$2:$F$9)</f>
        <v>#N/A</v>
      </c>
      <c r="BC53" s="32">
        <f t="shared" si="21"/>
        <v>1</v>
      </c>
      <c r="BD53" s="31">
        <f t="shared" si="22"/>
      </c>
      <c r="BE53" s="31">
        <f t="shared" si="23"/>
      </c>
      <c r="BF53" s="31" t="e">
        <f t="shared" si="24"/>
        <v>#N/A</v>
      </c>
      <c r="BG53" s="31" t="e">
        <f>LOOKUP(K53,燃料,'名前関係'!$E$12:$E$41)</f>
        <v>#N/A</v>
      </c>
      <c r="BH53" s="31">
        <f t="shared" si="25"/>
      </c>
      <c r="BI53" s="31" t="e">
        <f t="shared" si="26"/>
        <v>#N/A</v>
      </c>
      <c r="BJ53" s="31" t="e">
        <f t="shared" si="1"/>
        <v>#N/A</v>
      </c>
      <c r="BK53" s="31" t="e">
        <f>IF(OR(AND(LEFT(BH53,1)="U",BH53&lt;&gt;"U"),AND(LEFT(BH53,1)="L",BH53&lt;&gt;"L"),AND(LEFT(BH53,1)="T",BH53&lt;&gt;"T"),LEN(BH53)=3),1,LOOKUP(K53,燃料,'名前関係'!$F$12:$F$41))</f>
        <v>#N/A</v>
      </c>
      <c r="BL53" s="31" t="e">
        <f t="shared" si="47"/>
        <v>#N/A</v>
      </c>
      <c r="BM53" s="31" t="e">
        <f>IF(AND(LEFT(BH53,1)="V",BH53&lt;&gt;"V"),1,LOOKUP(K53,燃料,'名前関係'!$I$12:$I$41))</f>
        <v>#N/A</v>
      </c>
      <c r="BN53" s="268" t="e">
        <f t="shared" si="27"/>
        <v>#N/A</v>
      </c>
      <c r="BO53" s="32">
        <f>IF(ISERROR(BN53)=TRUE,"",IF(LEN(BN53)=2,LOOKUP(BN53,'名前関係'!$M$3:$M$10,'名前関係'!$N$3:$N$10),""))</f>
      </c>
      <c r="BP53" s="268" t="e">
        <f t="shared" si="28"/>
        <v>#N/A</v>
      </c>
      <c r="BQ53" s="32">
        <f>IF(ISERROR(BP53)=TRUE,"",IF(LEN(BP53)=2,LOOKUP(BP53,'名前関係'!$Q$3:$Q$6,'名前関係'!$R$3:$R$6),""))</f>
      </c>
      <c r="BR53" s="32">
        <f>IF(ISERROR(BP53)=TRUE,"",IF(LEN(BP53)=2,LOOKUP(BP53,'名前関係'!$Q$3:$Q$6,'名前関係'!$S$3:$S$6),""))</f>
      </c>
      <c r="BS53" s="31">
        <f>IF(Q53="",1,IF(RIGHT(LEFT($G$1,4),2)&gt;=LEFT(Q53,2),(IF(ISERROR(VLOOKUP(BH53,'名前関係'!$A$2:$B$22,2,FALSE)),0.7,VLOOKUP(BH53,'名前関係'!$A$2:$B$22,2,FALSE))),1))</f>
        <v>1</v>
      </c>
      <c r="BT53" s="33">
        <f t="shared" si="29"/>
      </c>
      <c r="BU53" s="34" t="e">
        <f>VLOOKUP(K53,'名前関係'!$D$12:$J$41,7,FALSE)</f>
        <v>#N/A</v>
      </c>
      <c r="BV53" s="33">
        <f t="shared" si="30"/>
      </c>
      <c r="BW53" s="119">
        <f t="shared" si="31"/>
      </c>
      <c r="BX53" s="33">
        <f t="shared" si="32"/>
      </c>
      <c r="BY53" s="33">
        <f t="shared" si="33"/>
      </c>
      <c r="BZ53" s="33" t="e">
        <f>LOOKUP(K53,燃料,'名前関係'!$K$12:$K$41)</f>
        <v>#N/A</v>
      </c>
      <c r="CA53" s="32" t="e">
        <f t="shared" si="34"/>
        <v>#N/A</v>
      </c>
      <c r="CB53" s="31">
        <f t="shared" si="35"/>
      </c>
      <c r="CC53" s="31">
        <f t="shared" si="36"/>
      </c>
      <c r="CD53" s="31">
        <f t="shared" si="37"/>
      </c>
      <c r="CE53" s="31">
        <f t="shared" si="38"/>
      </c>
      <c r="CF53" s="33">
        <f>IF(OR(AV53="",AV53=0),"",IF(AND(LEFT(K53,2)="11",BD53=4,CK53&gt;"200109"),"18",LOOKUP(K53,燃料,'名前関係'!$J$12:$J$41))&amp;BB53&amp;BE53)</f>
      </c>
      <c r="CG53" s="33">
        <f>IF(OR(AU53="",AU53=0),"",IF(AND(LEFT(K53,2)="11",BD53=4,CK53&gt;"200109"),"18",LOOKUP(K53,燃料,'名前関係'!$J$12:$J$41))&amp;BB53&amp;BE53)</f>
      </c>
      <c r="CH53" s="31" t="e">
        <f t="shared" si="39"/>
        <v>#N/A</v>
      </c>
      <c r="CI53" s="31" t="e">
        <f t="shared" si="40"/>
        <v>#N/A</v>
      </c>
      <c r="CJ53" s="33" t="e">
        <f t="shared" si="48"/>
        <v>#N/A</v>
      </c>
      <c r="CK53" s="113">
        <f t="shared" si="41"/>
      </c>
      <c r="CL53" s="113">
        <f t="shared" si="42"/>
      </c>
      <c r="CM53" s="113">
        <f t="shared" si="43"/>
      </c>
      <c r="CN53" s="113">
        <f t="shared" si="44"/>
      </c>
      <c r="CO53" s="113">
        <f t="shared" si="45"/>
      </c>
      <c r="CP53" s="113">
        <f>IF(AND(K53&lt;&gt;"",B53=""),1,IF(COUNTIF($B$5:$B53,B53)&gt;1,1,0))</f>
        <v>0</v>
      </c>
    </row>
    <row r="54" spans="1:94" s="35" customFormat="1" ht="13.5" customHeight="1">
      <c r="A54" s="53"/>
      <c r="B54" s="53"/>
      <c r="C54" s="53"/>
      <c r="D54" s="53"/>
      <c r="E54" s="53"/>
      <c r="F54" s="53"/>
      <c r="G54" s="53"/>
      <c r="H54" s="404"/>
      <c r="I54" s="405"/>
      <c r="J54" s="53"/>
      <c r="K54" s="53"/>
      <c r="L54" s="406"/>
      <c r="M54" s="407"/>
      <c r="N54" s="277"/>
      <c r="O54" s="278"/>
      <c r="P54" s="279"/>
      <c r="Q54" s="279"/>
      <c r="R54" s="402">
        <f t="shared" si="4"/>
      </c>
      <c r="S54" s="402">
        <f t="shared" si="5"/>
      </c>
      <c r="T54" s="403"/>
      <c r="U54" s="150">
        <f t="shared" si="6"/>
      </c>
      <c r="V54" s="150">
        <f>IF(ISERROR(#REF!)=TRUE,"",#REF!)</f>
      </c>
      <c r="W54" s="151"/>
      <c r="X54" s="111">
        <f t="shared" si="7"/>
      </c>
      <c r="Y54" s="111"/>
      <c r="Z54" s="130"/>
      <c r="AA54" s="131"/>
      <c r="AB54" s="132"/>
      <c r="AC54" s="131"/>
      <c r="AD54" s="132"/>
      <c r="AE54" s="131"/>
      <c r="AF54" s="132"/>
      <c r="AG54" s="131"/>
      <c r="AH54" s="132"/>
      <c r="AI54" s="131"/>
      <c r="AJ54" s="132"/>
      <c r="AK54" s="266">
        <f t="shared" si="8"/>
      </c>
      <c r="AL54" s="128" t="e">
        <f t="shared" si="9"/>
        <v>#N/A</v>
      </c>
      <c r="AM54" s="127">
        <f t="shared" si="10"/>
      </c>
      <c r="AN54" s="127">
        <f t="shared" si="11"/>
      </c>
      <c r="AO54" s="113">
        <f t="shared" si="12"/>
      </c>
      <c r="AP54" s="112">
        <f t="shared" si="13"/>
      </c>
      <c r="AQ54" s="112">
        <f t="shared" si="14"/>
      </c>
      <c r="AR54" s="111">
        <f t="shared" si="15"/>
      </c>
      <c r="AS54" s="111">
        <f>IF(K54="","",LOOKUP($G$1,実績報告年度,'名前関係'!$E$44:$E$48))</f>
      </c>
      <c r="AT54" s="111">
        <f t="shared" si="16"/>
      </c>
      <c r="AU54" s="111">
        <f t="shared" si="17"/>
      </c>
      <c r="AV54" s="111">
        <f t="shared" si="18"/>
      </c>
      <c r="AW54" s="31">
        <f ca="1" t="shared" si="19"/>
        <v>0</v>
      </c>
      <c r="AX54" s="31" t="e">
        <f t="shared" si="46"/>
        <v>#N/A</v>
      </c>
      <c r="AY54" s="31">
        <f>ROWS($AY$4:AY54)-1</f>
        <v>50</v>
      </c>
      <c r="AZ54" s="111" t="e">
        <f t="shared" si="20"/>
        <v>#N/A</v>
      </c>
      <c r="BA54" s="31" t="e">
        <f>LOOKUP(G54,種類,'名前関係'!$E$2:$E$9)</f>
        <v>#N/A</v>
      </c>
      <c r="BB54" s="31" t="e">
        <f>LOOKUP(G54,種類,'名前関係'!$F$2:$F$9)</f>
        <v>#N/A</v>
      </c>
      <c r="BC54" s="32">
        <f t="shared" si="21"/>
        <v>1</v>
      </c>
      <c r="BD54" s="31">
        <f t="shared" si="22"/>
      </c>
      <c r="BE54" s="31">
        <f t="shared" si="23"/>
      </c>
      <c r="BF54" s="31" t="e">
        <f t="shared" si="24"/>
        <v>#N/A</v>
      </c>
      <c r="BG54" s="31" t="e">
        <f>LOOKUP(K54,燃料,'名前関係'!$E$12:$E$41)</f>
        <v>#N/A</v>
      </c>
      <c r="BH54" s="31">
        <f t="shared" si="25"/>
      </c>
      <c r="BI54" s="31" t="e">
        <f t="shared" si="26"/>
        <v>#N/A</v>
      </c>
      <c r="BJ54" s="31" t="e">
        <f t="shared" si="1"/>
        <v>#N/A</v>
      </c>
      <c r="BK54" s="31" t="e">
        <f>IF(OR(AND(LEFT(BH54,1)="U",BH54&lt;&gt;"U"),AND(LEFT(BH54,1)="L",BH54&lt;&gt;"L"),AND(LEFT(BH54,1)="T",BH54&lt;&gt;"T"),LEN(BH54)=3),1,LOOKUP(K54,燃料,'名前関係'!$F$12:$F$41))</f>
        <v>#N/A</v>
      </c>
      <c r="BL54" s="31" t="e">
        <f t="shared" si="47"/>
        <v>#N/A</v>
      </c>
      <c r="BM54" s="31" t="e">
        <f>IF(AND(LEFT(BH54,1)="V",BH54&lt;&gt;"V"),1,LOOKUP(K54,燃料,'名前関係'!$I$12:$I$41))</f>
        <v>#N/A</v>
      </c>
      <c r="BN54" s="268" t="e">
        <f t="shared" si="27"/>
        <v>#N/A</v>
      </c>
      <c r="BO54" s="32">
        <f>IF(ISERROR(BN54)=TRUE,"",IF(LEN(BN54)=2,LOOKUP(BN54,'名前関係'!$M$3:$M$10,'名前関係'!$N$3:$N$10),""))</f>
      </c>
      <c r="BP54" s="268" t="e">
        <f t="shared" si="28"/>
        <v>#N/A</v>
      </c>
      <c r="BQ54" s="32">
        <f>IF(ISERROR(BP54)=TRUE,"",IF(LEN(BP54)=2,LOOKUP(BP54,'名前関係'!$Q$3:$Q$6,'名前関係'!$R$3:$R$6),""))</f>
      </c>
      <c r="BR54" s="32">
        <f>IF(ISERROR(BP54)=TRUE,"",IF(LEN(BP54)=2,LOOKUP(BP54,'名前関係'!$Q$3:$Q$6,'名前関係'!$S$3:$S$6),""))</f>
      </c>
      <c r="BS54" s="31">
        <f>IF(Q54="",1,IF(RIGHT(LEFT($G$1,4),2)&gt;=LEFT(Q54,2),(IF(ISERROR(VLOOKUP(BH54,'名前関係'!$A$2:$B$22,2,FALSE)),0.7,VLOOKUP(BH54,'名前関係'!$A$2:$B$22,2,FALSE))),1))</f>
        <v>1</v>
      </c>
      <c r="BT54" s="33">
        <f t="shared" si="29"/>
      </c>
      <c r="BU54" s="34" t="e">
        <f>VLOOKUP(K54,'名前関係'!$D$12:$J$41,7,FALSE)</f>
        <v>#N/A</v>
      </c>
      <c r="BV54" s="33">
        <f t="shared" si="30"/>
      </c>
      <c r="BW54" s="119">
        <f t="shared" si="31"/>
      </c>
      <c r="BX54" s="33">
        <f t="shared" si="32"/>
      </c>
      <c r="BY54" s="33">
        <f t="shared" si="33"/>
      </c>
      <c r="BZ54" s="33" t="e">
        <f>LOOKUP(K54,燃料,'名前関係'!$K$12:$K$41)</f>
        <v>#N/A</v>
      </c>
      <c r="CA54" s="32" t="e">
        <f t="shared" si="34"/>
        <v>#N/A</v>
      </c>
      <c r="CB54" s="31">
        <f t="shared" si="35"/>
      </c>
      <c r="CC54" s="31">
        <f t="shared" si="36"/>
      </c>
      <c r="CD54" s="31">
        <f t="shared" si="37"/>
      </c>
      <c r="CE54" s="31">
        <f t="shared" si="38"/>
      </c>
      <c r="CF54" s="33">
        <f>IF(OR(AV54="",AV54=0),"",IF(AND(LEFT(K54,2)="11",BD54=4,CK54&gt;"200109"),"18",LOOKUP(K54,燃料,'名前関係'!$J$12:$J$41))&amp;BB54&amp;BE54)</f>
      </c>
      <c r="CG54" s="33">
        <f>IF(OR(AU54="",AU54=0),"",IF(AND(LEFT(K54,2)="11",BD54=4,CK54&gt;"200109"),"18",LOOKUP(K54,燃料,'名前関係'!$J$12:$J$41))&amp;BB54&amp;BE54)</f>
      </c>
      <c r="CH54" s="31" t="e">
        <f t="shared" si="39"/>
        <v>#N/A</v>
      </c>
      <c r="CI54" s="31" t="e">
        <f t="shared" si="40"/>
        <v>#N/A</v>
      </c>
      <c r="CJ54" s="33" t="e">
        <f t="shared" si="48"/>
        <v>#N/A</v>
      </c>
      <c r="CK54" s="113">
        <f t="shared" si="41"/>
      </c>
      <c r="CL54" s="113">
        <f t="shared" si="42"/>
      </c>
      <c r="CM54" s="113">
        <f t="shared" si="43"/>
      </c>
      <c r="CN54" s="113">
        <f t="shared" si="44"/>
      </c>
      <c r="CO54" s="113">
        <f t="shared" si="45"/>
      </c>
      <c r="CP54" s="113">
        <f>IF(AND(K54&lt;&gt;"",B54=""),1,IF(COUNTIF($B$5:$B54,B54)&gt;1,1,0))</f>
        <v>0</v>
      </c>
    </row>
    <row r="55" spans="1:94" s="35" customFormat="1" ht="13.5" customHeight="1">
      <c r="A55" s="53"/>
      <c r="B55" s="53"/>
      <c r="C55" s="53"/>
      <c r="D55" s="53"/>
      <c r="E55" s="53"/>
      <c r="F55" s="53"/>
      <c r="G55" s="53"/>
      <c r="H55" s="404"/>
      <c r="I55" s="405"/>
      <c r="J55" s="53"/>
      <c r="K55" s="53"/>
      <c r="L55" s="406"/>
      <c r="M55" s="407"/>
      <c r="N55" s="277"/>
      <c r="O55" s="278"/>
      <c r="P55" s="279"/>
      <c r="Q55" s="279"/>
      <c r="R55" s="402">
        <f t="shared" si="4"/>
      </c>
      <c r="S55" s="402">
        <f t="shared" si="5"/>
      </c>
      <c r="T55" s="403"/>
      <c r="U55" s="150">
        <f t="shared" si="6"/>
      </c>
      <c r="V55" s="150">
        <f>IF(ISERROR(#REF!)=TRUE,"",#REF!)</f>
      </c>
      <c r="W55" s="151"/>
      <c r="X55" s="111">
        <f t="shared" si="7"/>
      </c>
      <c r="Y55" s="111"/>
      <c r="Z55" s="130"/>
      <c r="AA55" s="131"/>
      <c r="AB55" s="132"/>
      <c r="AC55" s="131"/>
      <c r="AD55" s="132"/>
      <c r="AE55" s="131"/>
      <c r="AF55" s="132"/>
      <c r="AG55" s="131"/>
      <c r="AH55" s="132"/>
      <c r="AI55" s="131"/>
      <c r="AJ55" s="132"/>
      <c r="AK55" s="266">
        <f t="shared" si="8"/>
      </c>
      <c r="AL55" s="128" t="e">
        <f t="shared" si="9"/>
        <v>#N/A</v>
      </c>
      <c r="AM55" s="127">
        <f t="shared" si="10"/>
      </c>
      <c r="AN55" s="127">
        <f t="shared" si="11"/>
      </c>
      <c r="AO55" s="113">
        <f t="shared" si="12"/>
      </c>
      <c r="AP55" s="112">
        <f t="shared" si="13"/>
      </c>
      <c r="AQ55" s="112">
        <f t="shared" si="14"/>
      </c>
      <c r="AR55" s="111">
        <f t="shared" si="15"/>
      </c>
      <c r="AS55" s="111">
        <f>IF(K55="","",LOOKUP($G$1,実績報告年度,'名前関係'!$E$44:$E$48))</f>
      </c>
      <c r="AT55" s="111">
        <f t="shared" si="16"/>
      </c>
      <c r="AU55" s="111">
        <f t="shared" si="17"/>
      </c>
      <c r="AV55" s="111">
        <f t="shared" si="18"/>
      </c>
      <c r="AW55" s="31">
        <f ca="1" t="shared" si="19"/>
        <v>0</v>
      </c>
      <c r="AX55" s="31" t="e">
        <f t="shared" si="46"/>
        <v>#N/A</v>
      </c>
      <c r="AY55" s="31">
        <f>ROWS($AY$4:AY55)-1</f>
        <v>51</v>
      </c>
      <c r="AZ55" s="111" t="e">
        <f t="shared" si="20"/>
        <v>#N/A</v>
      </c>
      <c r="BA55" s="31" t="e">
        <f>LOOKUP(G55,種類,'名前関係'!$E$2:$E$9)</f>
        <v>#N/A</v>
      </c>
      <c r="BB55" s="31" t="e">
        <f>LOOKUP(G55,種類,'名前関係'!$F$2:$F$9)</f>
        <v>#N/A</v>
      </c>
      <c r="BC55" s="32">
        <f t="shared" si="21"/>
        <v>1</v>
      </c>
      <c r="BD55" s="31">
        <f t="shared" si="22"/>
      </c>
      <c r="BE55" s="31">
        <f t="shared" si="23"/>
      </c>
      <c r="BF55" s="31" t="e">
        <f t="shared" si="24"/>
        <v>#N/A</v>
      </c>
      <c r="BG55" s="31" t="e">
        <f>LOOKUP(K55,燃料,'名前関係'!$E$12:$E$41)</f>
        <v>#N/A</v>
      </c>
      <c r="BH55" s="31">
        <f t="shared" si="25"/>
      </c>
      <c r="BI55" s="31" t="e">
        <f t="shared" si="26"/>
        <v>#N/A</v>
      </c>
      <c r="BJ55" s="31" t="e">
        <f t="shared" si="1"/>
        <v>#N/A</v>
      </c>
      <c r="BK55" s="31" t="e">
        <f>IF(OR(AND(LEFT(BH55,1)="U",BH55&lt;&gt;"U"),AND(LEFT(BH55,1)="L",BH55&lt;&gt;"L"),AND(LEFT(BH55,1)="T",BH55&lt;&gt;"T"),LEN(BH55)=3),1,LOOKUP(K55,燃料,'名前関係'!$F$12:$F$41))</f>
        <v>#N/A</v>
      </c>
      <c r="BL55" s="31" t="e">
        <f t="shared" si="47"/>
        <v>#N/A</v>
      </c>
      <c r="BM55" s="31" t="e">
        <f>IF(AND(LEFT(BH55,1)="V",BH55&lt;&gt;"V"),1,LOOKUP(K55,燃料,'名前関係'!$I$12:$I$41))</f>
        <v>#N/A</v>
      </c>
      <c r="BN55" s="268" t="e">
        <f t="shared" si="27"/>
        <v>#N/A</v>
      </c>
      <c r="BO55" s="32">
        <f>IF(ISERROR(BN55)=TRUE,"",IF(LEN(BN55)=2,LOOKUP(BN55,'名前関係'!$M$3:$M$10,'名前関係'!$N$3:$N$10),""))</f>
      </c>
      <c r="BP55" s="268" t="e">
        <f t="shared" si="28"/>
        <v>#N/A</v>
      </c>
      <c r="BQ55" s="32">
        <f>IF(ISERROR(BP55)=TRUE,"",IF(LEN(BP55)=2,LOOKUP(BP55,'名前関係'!$Q$3:$Q$6,'名前関係'!$R$3:$R$6),""))</f>
      </c>
      <c r="BR55" s="32">
        <f>IF(ISERROR(BP55)=TRUE,"",IF(LEN(BP55)=2,LOOKUP(BP55,'名前関係'!$Q$3:$Q$6,'名前関係'!$S$3:$S$6),""))</f>
      </c>
      <c r="BS55" s="31">
        <f>IF(Q55="",1,IF(RIGHT(LEFT($G$1,4),2)&gt;=LEFT(Q55,2),(IF(ISERROR(VLOOKUP(BH55,'名前関係'!$A$2:$B$22,2,FALSE)),0.7,VLOOKUP(BH55,'名前関係'!$A$2:$B$22,2,FALSE))),1))</f>
        <v>1</v>
      </c>
      <c r="BT55" s="33">
        <f t="shared" si="29"/>
      </c>
      <c r="BU55" s="34" t="e">
        <f>VLOOKUP(K55,'名前関係'!$D$12:$J$41,7,FALSE)</f>
        <v>#N/A</v>
      </c>
      <c r="BV55" s="33">
        <f t="shared" si="30"/>
      </c>
      <c r="BW55" s="119">
        <f t="shared" si="31"/>
      </c>
      <c r="BX55" s="33">
        <f t="shared" si="32"/>
      </c>
      <c r="BY55" s="33">
        <f t="shared" si="33"/>
      </c>
      <c r="BZ55" s="33" t="e">
        <f>LOOKUP(K55,燃料,'名前関係'!$K$12:$K$41)</f>
        <v>#N/A</v>
      </c>
      <c r="CA55" s="32" t="e">
        <f t="shared" si="34"/>
        <v>#N/A</v>
      </c>
      <c r="CB55" s="31">
        <f t="shared" si="35"/>
      </c>
      <c r="CC55" s="31">
        <f t="shared" si="36"/>
      </c>
      <c r="CD55" s="31">
        <f t="shared" si="37"/>
      </c>
      <c r="CE55" s="31">
        <f t="shared" si="38"/>
      </c>
      <c r="CF55" s="33">
        <f>IF(OR(AV55="",AV55=0),"",IF(AND(LEFT(K55,2)="11",BD55=4,CK55&gt;"200109"),"18",LOOKUP(K55,燃料,'名前関係'!$J$12:$J$41))&amp;BB55&amp;BE55)</f>
      </c>
      <c r="CG55" s="33">
        <f>IF(OR(AU55="",AU55=0),"",IF(AND(LEFT(K55,2)="11",BD55=4,CK55&gt;"200109"),"18",LOOKUP(K55,燃料,'名前関係'!$J$12:$J$41))&amp;BB55&amp;BE55)</f>
      </c>
      <c r="CH55" s="31" t="e">
        <f t="shared" si="39"/>
        <v>#N/A</v>
      </c>
      <c r="CI55" s="31" t="e">
        <f t="shared" si="40"/>
        <v>#N/A</v>
      </c>
      <c r="CJ55" s="33" t="e">
        <f t="shared" si="48"/>
        <v>#N/A</v>
      </c>
      <c r="CK55" s="113">
        <f t="shared" si="41"/>
      </c>
      <c r="CL55" s="113">
        <f t="shared" si="42"/>
      </c>
      <c r="CM55" s="113">
        <f t="shared" si="43"/>
      </c>
      <c r="CN55" s="113">
        <f t="shared" si="44"/>
      </c>
      <c r="CO55" s="113">
        <f t="shared" si="45"/>
      </c>
      <c r="CP55" s="113">
        <f>IF(AND(K55&lt;&gt;"",B55=""),1,IF(COUNTIF($B$5:$B55,B55)&gt;1,1,0))</f>
        <v>0</v>
      </c>
    </row>
    <row r="56" spans="1:94" s="35" customFormat="1" ht="13.5" customHeight="1">
      <c r="A56" s="53"/>
      <c r="B56" s="53"/>
      <c r="C56" s="53"/>
      <c r="D56" s="53"/>
      <c r="E56" s="53"/>
      <c r="F56" s="53"/>
      <c r="G56" s="53"/>
      <c r="H56" s="404"/>
      <c r="I56" s="405"/>
      <c r="J56" s="53"/>
      <c r="K56" s="53"/>
      <c r="L56" s="406"/>
      <c r="M56" s="407"/>
      <c r="N56" s="277"/>
      <c r="O56" s="278"/>
      <c r="P56" s="279"/>
      <c r="Q56" s="279"/>
      <c r="R56" s="402">
        <f t="shared" si="4"/>
      </c>
      <c r="S56" s="402">
        <f t="shared" si="5"/>
      </c>
      <c r="T56" s="403"/>
      <c r="U56" s="150">
        <f t="shared" si="6"/>
      </c>
      <c r="V56" s="150">
        <f>IF(ISERROR(#REF!)=TRUE,"",#REF!)</f>
      </c>
      <c r="W56" s="151"/>
      <c r="X56" s="111">
        <f t="shared" si="7"/>
      </c>
      <c r="Y56" s="111"/>
      <c r="Z56" s="130"/>
      <c r="AA56" s="131"/>
      <c r="AB56" s="132"/>
      <c r="AC56" s="131"/>
      <c r="AD56" s="132"/>
      <c r="AE56" s="131"/>
      <c r="AF56" s="132"/>
      <c r="AG56" s="131"/>
      <c r="AH56" s="132"/>
      <c r="AI56" s="131"/>
      <c r="AJ56" s="132"/>
      <c r="AK56" s="266">
        <f t="shared" si="8"/>
      </c>
      <c r="AL56" s="128" t="e">
        <f t="shared" si="9"/>
        <v>#N/A</v>
      </c>
      <c r="AM56" s="127">
        <f t="shared" si="10"/>
      </c>
      <c r="AN56" s="127">
        <f t="shared" si="11"/>
      </c>
      <c r="AO56" s="113">
        <f t="shared" si="12"/>
      </c>
      <c r="AP56" s="112">
        <f t="shared" si="13"/>
      </c>
      <c r="AQ56" s="112">
        <f t="shared" si="14"/>
      </c>
      <c r="AR56" s="111">
        <f t="shared" si="15"/>
      </c>
      <c r="AS56" s="111">
        <f>IF(K56="","",LOOKUP($G$1,実績報告年度,'名前関係'!$E$44:$E$48))</f>
      </c>
      <c r="AT56" s="111">
        <f t="shared" si="16"/>
      </c>
      <c r="AU56" s="111">
        <f t="shared" si="17"/>
      </c>
      <c r="AV56" s="111">
        <f t="shared" si="18"/>
      </c>
      <c r="AW56" s="31">
        <f ca="1" t="shared" si="19"/>
        <v>0</v>
      </c>
      <c r="AX56" s="31" t="e">
        <f t="shared" si="46"/>
        <v>#N/A</v>
      </c>
      <c r="AY56" s="31">
        <f>ROWS($AY$4:AY56)-1</f>
        <v>52</v>
      </c>
      <c r="AZ56" s="111" t="e">
        <f t="shared" si="20"/>
        <v>#N/A</v>
      </c>
      <c r="BA56" s="31" t="e">
        <f>LOOKUP(G56,種類,'名前関係'!$E$2:$E$9)</f>
        <v>#N/A</v>
      </c>
      <c r="BB56" s="31" t="e">
        <f>LOOKUP(G56,種類,'名前関係'!$F$2:$F$9)</f>
        <v>#N/A</v>
      </c>
      <c r="BC56" s="32">
        <f t="shared" si="21"/>
        <v>1</v>
      </c>
      <c r="BD56" s="31">
        <f t="shared" si="22"/>
      </c>
      <c r="BE56" s="31">
        <f t="shared" si="23"/>
      </c>
      <c r="BF56" s="31" t="e">
        <f t="shared" si="24"/>
        <v>#N/A</v>
      </c>
      <c r="BG56" s="31" t="e">
        <f>LOOKUP(K56,燃料,'名前関係'!$E$12:$E$41)</f>
        <v>#N/A</v>
      </c>
      <c r="BH56" s="31">
        <f t="shared" si="25"/>
      </c>
      <c r="BI56" s="31" t="e">
        <f t="shared" si="26"/>
        <v>#N/A</v>
      </c>
      <c r="BJ56" s="31" t="e">
        <f t="shared" si="1"/>
        <v>#N/A</v>
      </c>
      <c r="BK56" s="31" t="e">
        <f>IF(OR(AND(LEFT(BH56,1)="U",BH56&lt;&gt;"U"),AND(LEFT(BH56,1)="L",BH56&lt;&gt;"L"),AND(LEFT(BH56,1)="T",BH56&lt;&gt;"T"),LEN(BH56)=3),1,LOOKUP(K56,燃料,'名前関係'!$F$12:$F$41))</f>
        <v>#N/A</v>
      </c>
      <c r="BL56" s="31" t="e">
        <f t="shared" si="47"/>
        <v>#N/A</v>
      </c>
      <c r="BM56" s="31" t="e">
        <f>IF(AND(LEFT(BH56,1)="V",BH56&lt;&gt;"V"),1,LOOKUP(K56,燃料,'名前関係'!$I$12:$I$41))</f>
        <v>#N/A</v>
      </c>
      <c r="BN56" s="268" t="e">
        <f t="shared" si="27"/>
        <v>#N/A</v>
      </c>
      <c r="BO56" s="32">
        <f>IF(ISERROR(BN56)=TRUE,"",IF(LEN(BN56)=2,LOOKUP(BN56,'名前関係'!$M$3:$M$10,'名前関係'!$N$3:$N$10),""))</f>
      </c>
      <c r="BP56" s="268" t="e">
        <f t="shared" si="28"/>
        <v>#N/A</v>
      </c>
      <c r="BQ56" s="32">
        <f>IF(ISERROR(BP56)=TRUE,"",IF(LEN(BP56)=2,LOOKUP(BP56,'名前関係'!$Q$3:$Q$6,'名前関係'!$R$3:$R$6),""))</f>
      </c>
      <c r="BR56" s="32">
        <f>IF(ISERROR(BP56)=TRUE,"",IF(LEN(BP56)=2,LOOKUP(BP56,'名前関係'!$Q$3:$Q$6,'名前関係'!$S$3:$S$6),""))</f>
      </c>
      <c r="BS56" s="31">
        <f>IF(Q56="",1,IF(RIGHT(LEFT($G$1,4),2)&gt;=LEFT(Q56,2),(IF(ISERROR(VLOOKUP(BH56,'名前関係'!$A$2:$B$22,2,FALSE)),0.7,VLOOKUP(BH56,'名前関係'!$A$2:$B$22,2,FALSE))),1))</f>
        <v>1</v>
      </c>
      <c r="BT56" s="33">
        <f t="shared" si="29"/>
      </c>
      <c r="BU56" s="34" t="e">
        <f>VLOOKUP(K56,'名前関係'!$D$12:$J$41,7,FALSE)</f>
        <v>#N/A</v>
      </c>
      <c r="BV56" s="33">
        <f t="shared" si="30"/>
      </c>
      <c r="BW56" s="119">
        <f t="shared" si="31"/>
      </c>
      <c r="BX56" s="33">
        <f t="shared" si="32"/>
      </c>
      <c r="BY56" s="33">
        <f t="shared" si="33"/>
      </c>
      <c r="BZ56" s="33" t="e">
        <f>LOOKUP(K56,燃料,'名前関係'!$K$12:$K$41)</f>
        <v>#N/A</v>
      </c>
      <c r="CA56" s="32" t="e">
        <f t="shared" si="34"/>
        <v>#N/A</v>
      </c>
      <c r="CB56" s="31">
        <f t="shared" si="35"/>
      </c>
      <c r="CC56" s="31">
        <f t="shared" si="36"/>
      </c>
      <c r="CD56" s="31">
        <f t="shared" si="37"/>
      </c>
      <c r="CE56" s="31">
        <f t="shared" si="38"/>
      </c>
      <c r="CF56" s="33">
        <f>IF(OR(AV56="",AV56=0),"",IF(AND(LEFT(K56,2)="11",BD56=4,CK56&gt;"200109"),"18",LOOKUP(K56,燃料,'名前関係'!$J$12:$J$41))&amp;BB56&amp;BE56)</f>
      </c>
      <c r="CG56" s="33">
        <f>IF(OR(AU56="",AU56=0),"",IF(AND(LEFT(K56,2)="11",BD56=4,CK56&gt;"200109"),"18",LOOKUP(K56,燃料,'名前関係'!$J$12:$J$41))&amp;BB56&amp;BE56)</f>
      </c>
      <c r="CH56" s="31" t="e">
        <f t="shared" si="39"/>
        <v>#N/A</v>
      </c>
      <c r="CI56" s="31" t="e">
        <f t="shared" si="40"/>
        <v>#N/A</v>
      </c>
      <c r="CJ56" s="33" t="e">
        <f t="shared" si="48"/>
        <v>#N/A</v>
      </c>
      <c r="CK56" s="113">
        <f t="shared" si="41"/>
      </c>
      <c r="CL56" s="113">
        <f t="shared" si="42"/>
      </c>
      <c r="CM56" s="113">
        <f t="shared" si="43"/>
      </c>
      <c r="CN56" s="113">
        <f t="shared" si="44"/>
      </c>
      <c r="CO56" s="113">
        <f t="shared" si="45"/>
      </c>
      <c r="CP56" s="113">
        <f>IF(AND(K56&lt;&gt;"",B56=""),1,IF(COUNTIF($B$5:$B56,B56)&gt;1,1,0))</f>
        <v>0</v>
      </c>
    </row>
    <row r="57" spans="1:94" s="35" customFormat="1" ht="13.5" customHeight="1">
      <c r="A57" s="53"/>
      <c r="B57" s="53"/>
      <c r="C57" s="53"/>
      <c r="D57" s="53"/>
      <c r="E57" s="53"/>
      <c r="F57" s="53"/>
      <c r="G57" s="53"/>
      <c r="H57" s="404"/>
      <c r="I57" s="405"/>
      <c r="J57" s="53"/>
      <c r="K57" s="53"/>
      <c r="L57" s="406"/>
      <c r="M57" s="407"/>
      <c r="N57" s="277"/>
      <c r="O57" s="278"/>
      <c r="P57" s="279"/>
      <c r="Q57" s="279"/>
      <c r="R57" s="402">
        <f t="shared" si="4"/>
      </c>
      <c r="S57" s="402">
        <f t="shared" si="5"/>
      </c>
      <c r="T57" s="403"/>
      <c r="U57" s="150">
        <f t="shared" si="6"/>
      </c>
      <c r="V57" s="150">
        <f>IF(ISERROR(#REF!)=TRUE,"",#REF!)</f>
      </c>
      <c r="W57" s="151"/>
      <c r="X57" s="111">
        <f t="shared" si="7"/>
      </c>
      <c r="Y57" s="111"/>
      <c r="Z57" s="130"/>
      <c r="AA57" s="131"/>
      <c r="AB57" s="132"/>
      <c r="AC57" s="131"/>
      <c r="AD57" s="132"/>
      <c r="AE57" s="131"/>
      <c r="AF57" s="132"/>
      <c r="AG57" s="131"/>
      <c r="AH57" s="132"/>
      <c r="AI57" s="131"/>
      <c r="AJ57" s="132"/>
      <c r="AK57" s="266">
        <f t="shared" si="8"/>
      </c>
      <c r="AL57" s="128" t="e">
        <f t="shared" si="9"/>
        <v>#N/A</v>
      </c>
      <c r="AM57" s="127">
        <f t="shared" si="10"/>
      </c>
      <c r="AN57" s="127">
        <f t="shared" si="11"/>
      </c>
      <c r="AO57" s="113">
        <f t="shared" si="12"/>
      </c>
      <c r="AP57" s="112">
        <f t="shared" si="13"/>
      </c>
      <c r="AQ57" s="112">
        <f t="shared" si="14"/>
      </c>
      <c r="AR57" s="111">
        <f t="shared" si="15"/>
      </c>
      <c r="AS57" s="111">
        <f>IF(K57="","",LOOKUP($G$1,実績報告年度,'名前関係'!$E$44:$E$48))</f>
      </c>
      <c r="AT57" s="111">
        <f t="shared" si="16"/>
      </c>
      <c r="AU57" s="111">
        <f t="shared" si="17"/>
      </c>
      <c r="AV57" s="111">
        <f t="shared" si="18"/>
      </c>
      <c r="AW57" s="31">
        <f ca="1" t="shared" si="19"/>
        <v>0</v>
      </c>
      <c r="AX57" s="31" t="e">
        <f t="shared" si="46"/>
        <v>#N/A</v>
      </c>
      <c r="AY57" s="31">
        <f>ROWS($AY$4:AY57)-1</f>
        <v>53</v>
      </c>
      <c r="AZ57" s="111" t="e">
        <f t="shared" si="20"/>
        <v>#N/A</v>
      </c>
      <c r="BA57" s="31" t="e">
        <f>LOOKUP(G57,種類,'名前関係'!$E$2:$E$9)</f>
        <v>#N/A</v>
      </c>
      <c r="BB57" s="31" t="e">
        <f>LOOKUP(G57,種類,'名前関係'!$F$2:$F$9)</f>
        <v>#N/A</v>
      </c>
      <c r="BC57" s="32">
        <f t="shared" si="21"/>
        <v>1</v>
      </c>
      <c r="BD57" s="31">
        <f t="shared" si="22"/>
      </c>
      <c r="BE57" s="31">
        <f t="shared" si="23"/>
      </c>
      <c r="BF57" s="31" t="e">
        <f t="shared" si="24"/>
        <v>#N/A</v>
      </c>
      <c r="BG57" s="31" t="e">
        <f>LOOKUP(K57,燃料,'名前関係'!$E$12:$E$41)</f>
        <v>#N/A</v>
      </c>
      <c r="BH57" s="31">
        <f t="shared" si="25"/>
      </c>
      <c r="BI57" s="31" t="e">
        <f t="shared" si="26"/>
        <v>#N/A</v>
      </c>
      <c r="BJ57" s="31" t="e">
        <f t="shared" si="1"/>
        <v>#N/A</v>
      </c>
      <c r="BK57" s="31" t="e">
        <f>IF(OR(AND(LEFT(BH57,1)="U",BH57&lt;&gt;"U"),AND(LEFT(BH57,1)="L",BH57&lt;&gt;"L"),AND(LEFT(BH57,1)="T",BH57&lt;&gt;"T"),LEN(BH57)=3),1,LOOKUP(K57,燃料,'名前関係'!$F$12:$F$41))</f>
        <v>#N/A</v>
      </c>
      <c r="BL57" s="31" t="e">
        <f t="shared" si="47"/>
        <v>#N/A</v>
      </c>
      <c r="BM57" s="31" t="e">
        <f>IF(AND(LEFT(BH57,1)="V",BH57&lt;&gt;"V"),1,LOOKUP(K57,燃料,'名前関係'!$I$12:$I$41))</f>
        <v>#N/A</v>
      </c>
      <c r="BN57" s="268" t="e">
        <f t="shared" si="27"/>
        <v>#N/A</v>
      </c>
      <c r="BO57" s="32">
        <f>IF(ISERROR(BN57)=TRUE,"",IF(LEN(BN57)=2,LOOKUP(BN57,'名前関係'!$M$3:$M$10,'名前関係'!$N$3:$N$10),""))</f>
      </c>
      <c r="BP57" s="268" t="e">
        <f t="shared" si="28"/>
        <v>#N/A</v>
      </c>
      <c r="BQ57" s="32">
        <f>IF(ISERROR(BP57)=TRUE,"",IF(LEN(BP57)=2,LOOKUP(BP57,'名前関係'!$Q$3:$Q$6,'名前関係'!$R$3:$R$6),""))</f>
      </c>
      <c r="BR57" s="32">
        <f>IF(ISERROR(BP57)=TRUE,"",IF(LEN(BP57)=2,LOOKUP(BP57,'名前関係'!$Q$3:$Q$6,'名前関係'!$S$3:$S$6),""))</f>
      </c>
      <c r="BS57" s="31">
        <f>IF(Q57="",1,IF(RIGHT(LEFT($G$1,4),2)&gt;=LEFT(Q57,2),(IF(ISERROR(VLOOKUP(BH57,'名前関係'!$A$2:$B$22,2,FALSE)),0.7,VLOOKUP(BH57,'名前関係'!$A$2:$B$22,2,FALSE))),1))</f>
        <v>1</v>
      </c>
      <c r="BT57" s="33">
        <f t="shared" si="29"/>
      </c>
      <c r="BU57" s="34" t="e">
        <f>VLOOKUP(K57,'名前関係'!$D$12:$J$41,7,FALSE)</f>
        <v>#N/A</v>
      </c>
      <c r="BV57" s="33">
        <f t="shared" si="30"/>
      </c>
      <c r="BW57" s="119">
        <f t="shared" si="31"/>
      </c>
      <c r="BX57" s="33">
        <f t="shared" si="32"/>
      </c>
      <c r="BY57" s="33">
        <f t="shared" si="33"/>
      </c>
      <c r="BZ57" s="33" t="e">
        <f>LOOKUP(K57,燃料,'名前関係'!$K$12:$K$41)</f>
        <v>#N/A</v>
      </c>
      <c r="CA57" s="32" t="e">
        <f t="shared" si="34"/>
        <v>#N/A</v>
      </c>
      <c r="CB57" s="31">
        <f t="shared" si="35"/>
      </c>
      <c r="CC57" s="31">
        <f t="shared" si="36"/>
      </c>
      <c r="CD57" s="31">
        <f t="shared" si="37"/>
      </c>
      <c r="CE57" s="31">
        <f t="shared" si="38"/>
      </c>
      <c r="CF57" s="33">
        <f>IF(OR(AV57="",AV57=0),"",IF(AND(LEFT(K57,2)="11",BD57=4,CK57&gt;"200109"),"18",LOOKUP(K57,燃料,'名前関係'!$J$12:$J$41))&amp;BB57&amp;BE57)</f>
      </c>
      <c r="CG57" s="33">
        <f>IF(OR(AU57="",AU57=0),"",IF(AND(LEFT(K57,2)="11",BD57=4,CK57&gt;"200109"),"18",LOOKUP(K57,燃料,'名前関係'!$J$12:$J$41))&amp;BB57&amp;BE57)</f>
      </c>
      <c r="CH57" s="31" t="e">
        <f t="shared" si="39"/>
        <v>#N/A</v>
      </c>
      <c r="CI57" s="31" t="e">
        <f t="shared" si="40"/>
        <v>#N/A</v>
      </c>
      <c r="CJ57" s="33" t="e">
        <f t="shared" si="48"/>
        <v>#N/A</v>
      </c>
      <c r="CK57" s="113">
        <f t="shared" si="41"/>
      </c>
      <c r="CL57" s="113">
        <f t="shared" si="42"/>
      </c>
      <c r="CM57" s="113">
        <f t="shared" si="43"/>
      </c>
      <c r="CN57" s="113">
        <f t="shared" si="44"/>
      </c>
      <c r="CO57" s="113">
        <f t="shared" si="45"/>
      </c>
      <c r="CP57" s="113">
        <f>IF(AND(K57&lt;&gt;"",B57=""),1,IF(COUNTIF($B$5:$B57,B57)&gt;1,1,0))</f>
        <v>0</v>
      </c>
    </row>
    <row r="58" spans="1:94" s="35" customFormat="1" ht="13.5" customHeight="1">
      <c r="A58" s="53"/>
      <c r="B58" s="53"/>
      <c r="C58" s="53"/>
      <c r="D58" s="53"/>
      <c r="E58" s="53"/>
      <c r="F58" s="53"/>
      <c r="G58" s="53"/>
      <c r="H58" s="404"/>
      <c r="I58" s="405"/>
      <c r="J58" s="53"/>
      <c r="K58" s="53"/>
      <c r="L58" s="406"/>
      <c r="M58" s="407"/>
      <c r="N58" s="277"/>
      <c r="O58" s="278"/>
      <c r="P58" s="279"/>
      <c r="Q58" s="279"/>
      <c r="R58" s="402">
        <f t="shared" si="4"/>
      </c>
      <c r="S58" s="402">
        <f t="shared" si="5"/>
      </c>
      <c r="T58" s="403"/>
      <c r="U58" s="150">
        <f t="shared" si="6"/>
      </c>
      <c r="V58" s="150">
        <f>IF(ISERROR(#REF!)=TRUE,"",#REF!)</f>
      </c>
      <c r="W58" s="151"/>
      <c r="X58" s="111">
        <f t="shared" si="7"/>
      </c>
      <c r="Y58" s="111"/>
      <c r="Z58" s="130"/>
      <c r="AA58" s="131"/>
      <c r="AB58" s="132"/>
      <c r="AC58" s="131"/>
      <c r="AD58" s="132"/>
      <c r="AE58" s="131"/>
      <c r="AF58" s="132"/>
      <c r="AG58" s="131"/>
      <c r="AH58" s="132"/>
      <c r="AI58" s="131"/>
      <c r="AJ58" s="132"/>
      <c r="AK58" s="266">
        <f t="shared" si="8"/>
      </c>
      <c r="AL58" s="128" t="e">
        <f t="shared" si="9"/>
        <v>#N/A</v>
      </c>
      <c r="AM58" s="127">
        <f t="shared" si="10"/>
      </c>
      <c r="AN58" s="127">
        <f t="shared" si="11"/>
      </c>
      <c r="AO58" s="113">
        <f t="shared" si="12"/>
      </c>
      <c r="AP58" s="112">
        <f t="shared" si="13"/>
      </c>
      <c r="AQ58" s="112">
        <f t="shared" si="14"/>
      </c>
      <c r="AR58" s="111">
        <f t="shared" si="15"/>
      </c>
      <c r="AS58" s="111">
        <f>IF(K58="","",LOOKUP($G$1,実績報告年度,'名前関係'!$E$44:$E$48))</f>
      </c>
      <c r="AT58" s="111">
        <f t="shared" si="16"/>
      </c>
      <c r="AU58" s="111">
        <f t="shared" si="17"/>
      </c>
      <c r="AV58" s="111">
        <f t="shared" si="18"/>
      </c>
      <c r="AW58" s="31">
        <f ca="1" t="shared" si="19"/>
        <v>0</v>
      </c>
      <c r="AX58" s="31" t="e">
        <f t="shared" si="46"/>
        <v>#N/A</v>
      </c>
      <c r="AY58" s="31">
        <f>ROWS($AY$4:AY58)-1</f>
        <v>54</v>
      </c>
      <c r="AZ58" s="111" t="e">
        <f t="shared" si="20"/>
        <v>#N/A</v>
      </c>
      <c r="BA58" s="31" t="e">
        <f>LOOKUP(G58,種類,'名前関係'!$E$2:$E$9)</f>
        <v>#N/A</v>
      </c>
      <c r="BB58" s="31" t="e">
        <f>LOOKUP(G58,種類,'名前関係'!$F$2:$F$9)</f>
        <v>#N/A</v>
      </c>
      <c r="BC58" s="32">
        <f t="shared" si="21"/>
        <v>1</v>
      </c>
      <c r="BD58" s="31">
        <f t="shared" si="22"/>
      </c>
      <c r="BE58" s="31">
        <f t="shared" si="23"/>
      </c>
      <c r="BF58" s="31" t="e">
        <f t="shared" si="24"/>
        <v>#N/A</v>
      </c>
      <c r="BG58" s="31" t="e">
        <f>LOOKUP(K58,燃料,'名前関係'!$E$12:$E$41)</f>
        <v>#N/A</v>
      </c>
      <c r="BH58" s="31">
        <f t="shared" si="25"/>
      </c>
      <c r="BI58" s="31" t="e">
        <f t="shared" si="26"/>
        <v>#N/A</v>
      </c>
      <c r="BJ58" s="31" t="e">
        <f t="shared" si="1"/>
        <v>#N/A</v>
      </c>
      <c r="BK58" s="31" t="e">
        <f>IF(OR(AND(LEFT(BH58,1)="U",BH58&lt;&gt;"U"),AND(LEFT(BH58,1)="L",BH58&lt;&gt;"L"),AND(LEFT(BH58,1)="T",BH58&lt;&gt;"T"),LEN(BH58)=3),1,LOOKUP(K58,燃料,'名前関係'!$F$12:$F$41))</f>
        <v>#N/A</v>
      </c>
      <c r="BL58" s="31" t="e">
        <f t="shared" si="47"/>
        <v>#N/A</v>
      </c>
      <c r="BM58" s="31" t="e">
        <f>IF(AND(LEFT(BH58,1)="V",BH58&lt;&gt;"V"),1,LOOKUP(K58,燃料,'名前関係'!$I$12:$I$41))</f>
        <v>#N/A</v>
      </c>
      <c r="BN58" s="268" t="e">
        <f t="shared" si="27"/>
        <v>#N/A</v>
      </c>
      <c r="BO58" s="32">
        <f>IF(ISERROR(BN58)=TRUE,"",IF(LEN(BN58)=2,LOOKUP(BN58,'名前関係'!$M$3:$M$10,'名前関係'!$N$3:$N$10),""))</f>
      </c>
      <c r="BP58" s="268" t="e">
        <f t="shared" si="28"/>
        <v>#N/A</v>
      </c>
      <c r="BQ58" s="32">
        <f>IF(ISERROR(BP58)=TRUE,"",IF(LEN(BP58)=2,LOOKUP(BP58,'名前関係'!$Q$3:$Q$6,'名前関係'!$R$3:$R$6),""))</f>
      </c>
      <c r="BR58" s="32">
        <f>IF(ISERROR(BP58)=TRUE,"",IF(LEN(BP58)=2,LOOKUP(BP58,'名前関係'!$Q$3:$Q$6,'名前関係'!$S$3:$S$6),""))</f>
      </c>
      <c r="BS58" s="31">
        <f>IF(Q58="",1,IF(RIGHT(LEFT($G$1,4),2)&gt;=LEFT(Q58,2),(IF(ISERROR(VLOOKUP(BH58,'名前関係'!$A$2:$B$22,2,FALSE)),0.7,VLOOKUP(BH58,'名前関係'!$A$2:$B$22,2,FALSE))),1))</f>
        <v>1</v>
      </c>
      <c r="BT58" s="33">
        <f t="shared" si="29"/>
      </c>
      <c r="BU58" s="34" t="e">
        <f>VLOOKUP(K58,'名前関係'!$D$12:$J$41,7,FALSE)</f>
        <v>#N/A</v>
      </c>
      <c r="BV58" s="33">
        <f t="shared" si="30"/>
      </c>
      <c r="BW58" s="119">
        <f t="shared" si="31"/>
      </c>
      <c r="BX58" s="33">
        <f t="shared" si="32"/>
      </c>
      <c r="BY58" s="33">
        <f t="shared" si="33"/>
      </c>
      <c r="BZ58" s="33" t="e">
        <f>LOOKUP(K58,燃料,'名前関係'!$K$12:$K$41)</f>
        <v>#N/A</v>
      </c>
      <c r="CA58" s="32" t="e">
        <f t="shared" si="34"/>
        <v>#N/A</v>
      </c>
      <c r="CB58" s="31">
        <f t="shared" si="35"/>
      </c>
      <c r="CC58" s="31">
        <f t="shared" si="36"/>
      </c>
      <c r="CD58" s="31">
        <f t="shared" si="37"/>
      </c>
      <c r="CE58" s="31">
        <f t="shared" si="38"/>
      </c>
      <c r="CF58" s="33">
        <f>IF(OR(AV58="",AV58=0),"",IF(AND(LEFT(K58,2)="11",BD58=4,CK58&gt;"200109"),"18",LOOKUP(K58,燃料,'名前関係'!$J$12:$J$41))&amp;BB58&amp;BE58)</f>
      </c>
      <c r="CG58" s="33">
        <f>IF(OR(AU58="",AU58=0),"",IF(AND(LEFT(K58,2)="11",BD58=4,CK58&gt;"200109"),"18",LOOKUP(K58,燃料,'名前関係'!$J$12:$J$41))&amp;BB58&amp;BE58)</f>
      </c>
      <c r="CH58" s="31" t="e">
        <f t="shared" si="39"/>
        <v>#N/A</v>
      </c>
      <c r="CI58" s="31" t="e">
        <f t="shared" si="40"/>
        <v>#N/A</v>
      </c>
      <c r="CJ58" s="33" t="e">
        <f t="shared" si="48"/>
        <v>#N/A</v>
      </c>
      <c r="CK58" s="113">
        <f t="shared" si="41"/>
      </c>
      <c r="CL58" s="113">
        <f t="shared" si="42"/>
      </c>
      <c r="CM58" s="113">
        <f t="shared" si="43"/>
      </c>
      <c r="CN58" s="113">
        <f t="shared" si="44"/>
      </c>
      <c r="CO58" s="113">
        <f t="shared" si="45"/>
      </c>
      <c r="CP58" s="113">
        <f>IF(AND(K58&lt;&gt;"",B58=""),1,IF(COUNTIF($B$5:$B58,B58)&gt;1,1,0))</f>
        <v>0</v>
      </c>
    </row>
    <row r="59" spans="1:94" s="35" customFormat="1" ht="13.5" customHeight="1">
      <c r="A59" s="53"/>
      <c r="B59" s="53"/>
      <c r="C59" s="53"/>
      <c r="D59" s="53"/>
      <c r="E59" s="53"/>
      <c r="F59" s="53"/>
      <c r="G59" s="53"/>
      <c r="H59" s="404"/>
      <c r="I59" s="405"/>
      <c r="J59" s="53"/>
      <c r="K59" s="53"/>
      <c r="L59" s="406"/>
      <c r="M59" s="407"/>
      <c r="N59" s="277"/>
      <c r="O59" s="278"/>
      <c r="P59" s="279"/>
      <c r="Q59" s="279"/>
      <c r="R59" s="402">
        <f t="shared" si="4"/>
      </c>
      <c r="S59" s="402">
        <f t="shared" si="5"/>
      </c>
      <c r="T59" s="403"/>
      <c r="U59" s="150">
        <f t="shared" si="6"/>
      </c>
      <c r="V59" s="150">
        <f>IF(ISERROR(#REF!)=TRUE,"",#REF!)</f>
      </c>
      <c r="W59" s="151"/>
      <c r="X59" s="111">
        <f t="shared" si="7"/>
      </c>
      <c r="Y59" s="111"/>
      <c r="Z59" s="130"/>
      <c r="AA59" s="131"/>
      <c r="AB59" s="132"/>
      <c r="AC59" s="131"/>
      <c r="AD59" s="132"/>
      <c r="AE59" s="131"/>
      <c r="AF59" s="132"/>
      <c r="AG59" s="131"/>
      <c r="AH59" s="132"/>
      <c r="AI59" s="131"/>
      <c r="AJ59" s="132"/>
      <c r="AK59" s="266">
        <f t="shared" si="8"/>
      </c>
      <c r="AL59" s="128" t="e">
        <f t="shared" si="9"/>
        <v>#N/A</v>
      </c>
      <c r="AM59" s="127">
        <f t="shared" si="10"/>
      </c>
      <c r="AN59" s="127">
        <f t="shared" si="11"/>
      </c>
      <c r="AO59" s="113">
        <f t="shared" si="12"/>
      </c>
      <c r="AP59" s="112">
        <f t="shared" si="13"/>
      </c>
      <c r="AQ59" s="112">
        <f t="shared" si="14"/>
      </c>
      <c r="AR59" s="111">
        <f t="shared" si="15"/>
      </c>
      <c r="AS59" s="111">
        <f>IF(K59="","",LOOKUP($G$1,実績報告年度,'名前関係'!$E$44:$E$48))</f>
      </c>
      <c r="AT59" s="111">
        <f t="shared" si="16"/>
      </c>
      <c r="AU59" s="111">
        <f t="shared" si="17"/>
      </c>
      <c r="AV59" s="111">
        <f t="shared" si="18"/>
      </c>
      <c r="AW59" s="31">
        <f ca="1" t="shared" si="19"/>
        <v>0</v>
      </c>
      <c r="AX59" s="31" t="e">
        <f t="shared" si="46"/>
        <v>#N/A</v>
      </c>
      <c r="AY59" s="31">
        <f>ROWS($AY$4:AY59)-1</f>
        <v>55</v>
      </c>
      <c r="AZ59" s="111" t="e">
        <f t="shared" si="20"/>
        <v>#N/A</v>
      </c>
      <c r="BA59" s="31" t="e">
        <f>LOOKUP(G59,種類,'名前関係'!$E$2:$E$9)</f>
        <v>#N/A</v>
      </c>
      <c r="BB59" s="31" t="e">
        <f>LOOKUP(G59,種類,'名前関係'!$F$2:$F$9)</f>
        <v>#N/A</v>
      </c>
      <c r="BC59" s="32">
        <f t="shared" si="21"/>
        <v>1</v>
      </c>
      <c r="BD59" s="31">
        <f t="shared" si="22"/>
      </c>
      <c r="BE59" s="31">
        <f t="shared" si="23"/>
      </c>
      <c r="BF59" s="31" t="e">
        <f t="shared" si="24"/>
        <v>#N/A</v>
      </c>
      <c r="BG59" s="31" t="e">
        <f>LOOKUP(K59,燃料,'名前関係'!$E$12:$E$41)</f>
        <v>#N/A</v>
      </c>
      <c r="BH59" s="31">
        <f t="shared" si="25"/>
      </c>
      <c r="BI59" s="31" t="e">
        <f t="shared" si="26"/>
        <v>#N/A</v>
      </c>
      <c r="BJ59" s="31" t="e">
        <f t="shared" si="1"/>
        <v>#N/A</v>
      </c>
      <c r="BK59" s="31" t="e">
        <f>IF(OR(AND(LEFT(BH59,1)="U",BH59&lt;&gt;"U"),AND(LEFT(BH59,1)="L",BH59&lt;&gt;"L"),AND(LEFT(BH59,1)="T",BH59&lt;&gt;"T"),LEN(BH59)=3),1,LOOKUP(K59,燃料,'名前関係'!$F$12:$F$41))</f>
        <v>#N/A</v>
      </c>
      <c r="BL59" s="31" t="e">
        <f t="shared" si="47"/>
        <v>#N/A</v>
      </c>
      <c r="BM59" s="31" t="e">
        <f>IF(AND(LEFT(BH59,1)="V",BH59&lt;&gt;"V"),1,LOOKUP(K59,燃料,'名前関係'!$I$12:$I$41))</f>
        <v>#N/A</v>
      </c>
      <c r="BN59" s="268" t="e">
        <f t="shared" si="27"/>
        <v>#N/A</v>
      </c>
      <c r="BO59" s="32">
        <f>IF(ISERROR(BN59)=TRUE,"",IF(LEN(BN59)=2,LOOKUP(BN59,'名前関係'!$M$3:$M$10,'名前関係'!$N$3:$N$10),""))</f>
      </c>
      <c r="BP59" s="268" t="e">
        <f t="shared" si="28"/>
        <v>#N/A</v>
      </c>
      <c r="BQ59" s="32">
        <f>IF(ISERROR(BP59)=TRUE,"",IF(LEN(BP59)=2,LOOKUP(BP59,'名前関係'!$Q$3:$Q$6,'名前関係'!$R$3:$R$6),""))</f>
      </c>
      <c r="BR59" s="32">
        <f>IF(ISERROR(BP59)=TRUE,"",IF(LEN(BP59)=2,LOOKUP(BP59,'名前関係'!$Q$3:$Q$6,'名前関係'!$S$3:$S$6),""))</f>
      </c>
      <c r="BS59" s="31">
        <f>IF(Q59="",1,IF(RIGHT(LEFT($G$1,4),2)&gt;=LEFT(Q59,2),(IF(ISERROR(VLOOKUP(BH59,'名前関係'!$A$2:$B$22,2,FALSE)),0.7,VLOOKUP(BH59,'名前関係'!$A$2:$B$22,2,FALSE))),1))</f>
        <v>1</v>
      </c>
      <c r="BT59" s="33">
        <f t="shared" si="29"/>
      </c>
      <c r="BU59" s="34" t="e">
        <f>VLOOKUP(K59,'名前関係'!$D$12:$J$41,7,FALSE)</f>
        <v>#N/A</v>
      </c>
      <c r="BV59" s="33">
        <f t="shared" si="30"/>
      </c>
      <c r="BW59" s="119">
        <f t="shared" si="31"/>
      </c>
      <c r="BX59" s="33">
        <f t="shared" si="32"/>
      </c>
      <c r="BY59" s="33">
        <f t="shared" si="33"/>
      </c>
      <c r="BZ59" s="33" t="e">
        <f>LOOKUP(K59,燃料,'名前関係'!$K$12:$K$41)</f>
        <v>#N/A</v>
      </c>
      <c r="CA59" s="32" t="e">
        <f t="shared" si="34"/>
        <v>#N/A</v>
      </c>
      <c r="CB59" s="31">
        <f t="shared" si="35"/>
      </c>
      <c r="CC59" s="31">
        <f t="shared" si="36"/>
      </c>
      <c r="CD59" s="31">
        <f t="shared" si="37"/>
      </c>
      <c r="CE59" s="31">
        <f t="shared" si="38"/>
      </c>
      <c r="CF59" s="33">
        <f>IF(OR(AV59="",AV59=0),"",IF(AND(LEFT(K59,2)="11",BD59=4,CK59&gt;"200109"),"18",LOOKUP(K59,燃料,'名前関係'!$J$12:$J$41))&amp;BB59&amp;BE59)</f>
      </c>
      <c r="CG59" s="33">
        <f>IF(OR(AU59="",AU59=0),"",IF(AND(LEFT(K59,2)="11",BD59=4,CK59&gt;"200109"),"18",LOOKUP(K59,燃料,'名前関係'!$J$12:$J$41))&amp;BB59&amp;BE59)</f>
      </c>
      <c r="CH59" s="31" t="e">
        <f t="shared" si="39"/>
        <v>#N/A</v>
      </c>
      <c r="CI59" s="31" t="e">
        <f t="shared" si="40"/>
        <v>#N/A</v>
      </c>
      <c r="CJ59" s="33" t="e">
        <f t="shared" si="48"/>
        <v>#N/A</v>
      </c>
      <c r="CK59" s="113">
        <f t="shared" si="41"/>
      </c>
      <c r="CL59" s="113">
        <f t="shared" si="42"/>
      </c>
      <c r="CM59" s="113">
        <f t="shared" si="43"/>
      </c>
      <c r="CN59" s="113">
        <f t="shared" si="44"/>
      </c>
      <c r="CO59" s="113">
        <f t="shared" si="45"/>
      </c>
      <c r="CP59" s="113">
        <f>IF(AND(K59&lt;&gt;"",B59=""),1,IF(COUNTIF($B$5:$B59,B59)&gt;1,1,0))</f>
        <v>0</v>
      </c>
    </row>
    <row r="60" spans="1:94" s="35" customFormat="1" ht="13.5" customHeight="1">
      <c r="A60" s="53"/>
      <c r="B60" s="53"/>
      <c r="C60" s="53"/>
      <c r="D60" s="53"/>
      <c r="E60" s="53"/>
      <c r="F60" s="53"/>
      <c r="G60" s="53"/>
      <c r="H60" s="404"/>
      <c r="I60" s="405"/>
      <c r="J60" s="53"/>
      <c r="K60" s="53"/>
      <c r="L60" s="406"/>
      <c r="M60" s="407"/>
      <c r="N60" s="277"/>
      <c r="O60" s="278"/>
      <c r="P60" s="279"/>
      <c r="Q60" s="279"/>
      <c r="R60" s="402">
        <f t="shared" si="4"/>
      </c>
      <c r="S60" s="402">
        <f t="shared" si="5"/>
      </c>
      <c r="T60" s="403"/>
      <c r="U60" s="150">
        <f t="shared" si="6"/>
      </c>
      <c r="V60" s="150">
        <f>IF(ISERROR(#REF!)=TRUE,"",#REF!)</f>
      </c>
      <c r="W60" s="151"/>
      <c r="X60" s="111">
        <f t="shared" si="7"/>
      </c>
      <c r="Y60" s="111"/>
      <c r="Z60" s="130"/>
      <c r="AA60" s="131"/>
      <c r="AB60" s="132"/>
      <c r="AC60" s="131"/>
      <c r="AD60" s="132"/>
      <c r="AE60" s="131"/>
      <c r="AF60" s="132"/>
      <c r="AG60" s="131"/>
      <c r="AH60" s="132"/>
      <c r="AI60" s="131"/>
      <c r="AJ60" s="132"/>
      <c r="AK60" s="266">
        <f t="shared" si="8"/>
      </c>
      <c r="AL60" s="128" t="e">
        <f t="shared" si="9"/>
        <v>#N/A</v>
      </c>
      <c r="AM60" s="127">
        <f t="shared" si="10"/>
      </c>
      <c r="AN60" s="127">
        <f t="shared" si="11"/>
      </c>
      <c r="AO60" s="113">
        <f t="shared" si="12"/>
      </c>
      <c r="AP60" s="112">
        <f t="shared" si="13"/>
      </c>
      <c r="AQ60" s="112">
        <f t="shared" si="14"/>
      </c>
      <c r="AR60" s="111">
        <f t="shared" si="15"/>
      </c>
      <c r="AS60" s="111">
        <f>IF(K60="","",LOOKUP($G$1,実績報告年度,'名前関係'!$E$44:$E$48))</f>
      </c>
      <c r="AT60" s="111">
        <f t="shared" si="16"/>
      </c>
      <c r="AU60" s="111">
        <f t="shared" si="17"/>
      </c>
      <c r="AV60" s="111">
        <f t="shared" si="18"/>
      </c>
      <c r="AW60" s="31">
        <f ca="1" t="shared" si="19"/>
        <v>0</v>
      </c>
      <c r="AX60" s="31" t="e">
        <f t="shared" si="46"/>
        <v>#N/A</v>
      </c>
      <c r="AY60" s="31">
        <f>ROWS($AY$4:AY60)-1</f>
        <v>56</v>
      </c>
      <c r="AZ60" s="111" t="e">
        <f t="shared" si="20"/>
        <v>#N/A</v>
      </c>
      <c r="BA60" s="31" t="e">
        <f>LOOKUP(G60,種類,'名前関係'!$E$2:$E$9)</f>
        <v>#N/A</v>
      </c>
      <c r="BB60" s="31" t="e">
        <f>LOOKUP(G60,種類,'名前関係'!$F$2:$F$9)</f>
        <v>#N/A</v>
      </c>
      <c r="BC60" s="32">
        <f t="shared" si="21"/>
        <v>1</v>
      </c>
      <c r="BD60" s="31">
        <f t="shared" si="22"/>
      </c>
      <c r="BE60" s="31">
        <f t="shared" si="23"/>
      </c>
      <c r="BF60" s="31" t="e">
        <f t="shared" si="24"/>
        <v>#N/A</v>
      </c>
      <c r="BG60" s="31" t="e">
        <f>LOOKUP(K60,燃料,'名前関係'!$E$12:$E$41)</f>
        <v>#N/A</v>
      </c>
      <c r="BH60" s="31">
        <f t="shared" si="25"/>
      </c>
      <c r="BI60" s="31" t="e">
        <f t="shared" si="26"/>
        <v>#N/A</v>
      </c>
      <c r="BJ60" s="31" t="e">
        <f t="shared" si="1"/>
        <v>#N/A</v>
      </c>
      <c r="BK60" s="31" t="e">
        <f>IF(OR(AND(LEFT(BH60,1)="U",BH60&lt;&gt;"U"),AND(LEFT(BH60,1)="L",BH60&lt;&gt;"L"),AND(LEFT(BH60,1)="T",BH60&lt;&gt;"T"),LEN(BH60)=3),1,LOOKUP(K60,燃料,'名前関係'!$F$12:$F$41))</f>
        <v>#N/A</v>
      </c>
      <c r="BL60" s="31" t="e">
        <f t="shared" si="47"/>
        <v>#N/A</v>
      </c>
      <c r="BM60" s="31" t="e">
        <f>IF(AND(LEFT(BH60,1)="V",BH60&lt;&gt;"V"),1,LOOKUP(K60,燃料,'名前関係'!$I$12:$I$41))</f>
        <v>#N/A</v>
      </c>
      <c r="BN60" s="268" t="e">
        <f t="shared" si="27"/>
        <v>#N/A</v>
      </c>
      <c r="BO60" s="32">
        <f>IF(ISERROR(BN60)=TRUE,"",IF(LEN(BN60)=2,LOOKUP(BN60,'名前関係'!$M$3:$M$10,'名前関係'!$N$3:$N$10),""))</f>
      </c>
      <c r="BP60" s="268" t="e">
        <f t="shared" si="28"/>
        <v>#N/A</v>
      </c>
      <c r="BQ60" s="32">
        <f>IF(ISERROR(BP60)=TRUE,"",IF(LEN(BP60)=2,LOOKUP(BP60,'名前関係'!$Q$3:$Q$6,'名前関係'!$R$3:$R$6),""))</f>
      </c>
      <c r="BR60" s="32">
        <f>IF(ISERROR(BP60)=TRUE,"",IF(LEN(BP60)=2,LOOKUP(BP60,'名前関係'!$Q$3:$Q$6,'名前関係'!$S$3:$S$6),""))</f>
      </c>
      <c r="BS60" s="31">
        <f>IF(Q60="",1,IF(RIGHT(LEFT($G$1,4),2)&gt;=LEFT(Q60,2),(IF(ISERROR(VLOOKUP(BH60,'名前関係'!$A$2:$B$22,2,FALSE)),0.7,VLOOKUP(BH60,'名前関係'!$A$2:$B$22,2,FALSE))),1))</f>
        <v>1</v>
      </c>
      <c r="BT60" s="33">
        <f t="shared" si="29"/>
      </c>
      <c r="BU60" s="34" t="e">
        <f>VLOOKUP(K60,'名前関係'!$D$12:$J$41,7,FALSE)</f>
        <v>#N/A</v>
      </c>
      <c r="BV60" s="33">
        <f t="shared" si="30"/>
      </c>
      <c r="BW60" s="119">
        <f t="shared" si="31"/>
      </c>
      <c r="BX60" s="33">
        <f t="shared" si="32"/>
      </c>
      <c r="BY60" s="33">
        <f t="shared" si="33"/>
      </c>
      <c r="BZ60" s="33" t="e">
        <f>LOOKUP(K60,燃料,'名前関係'!$K$12:$K$41)</f>
        <v>#N/A</v>
      </c>
      <c r="CA60" s="32" t="e">
        <f t="shared" si="34"/>
        <v>#N/A</v>
      </c>
      <c r="CB60" s="31">
        <f t="shared" si="35"/>
      </c>
      <c r="CC60" s="31">
        <f t="shared" si="36"/>
      </c>
      <c r="CD60" s="31">
        <f t="shared" si="37"/>
      </c>
      <c r="CE60" s="31">
        <f t="shared" si="38"/>
      </c>
      <c r="CF60" s="33">
        <f>IF(OR(AV60="",AV60=0),"",IF(AND(LEFT(K60,2)="11",BD60=4,CK60&gt;"200109"),"18",LOOKUP(K60,燃料,'名前関係'!$J$12:$J$41))&amp;BB60&amp;BE60)</f>
      </c>
      <c r="CG60" s="33">
        <f>IF(OR(AU60="",AU60=0),"",IF(AND(LEFT(K60,2)="11",BD60=4,CK60&gt;"200109"),"18",LOOKUP(K60,燃料,'名前関係'!$J$12:$J$41))&amp;BB60&amp;BE60)</f>
      </c>
      <c r="CH60" s="31" t="e">
        <f t="shared" si="39"/>
        <v>#N/A</v>
      </c>
      <c r="CI60" s="31" t="e">
        <f t="shared" si="40"/>
        <v>#N/A</v>
      </c>
      <c r="CJ60" s="33" t="e">
        <f t="shared" si="48"/>
        <v>#N/A</v>
      </c>
      <c r="CK60" s="113">
        <f t="shared" si="41"/>
      </c>
      <c r="CL60" s="113">
        <f t="shared" si="42"/>
      </c>
      <c r="CM60" s="113">
        <f t="shared" si="43"/>
      </c>
      <c r="CN60" s="113">
        <f t="shared" si="44"/>
      </c>
      <c r="CO60" s="113">
        <f t="shared" si="45"/>
      </c>
      <c r="CP60" s="113">
        <f>IF(AND(K60&lt;&gt;"",B60=""),1,IF(COUNTIF($B$5:$B60,B60)&gt;1,1,0))</f>
        <v>0</v>
      </c>
    </row>
    <row r="61" spans="1:94" s="35" customFormat="1" ht="13.5" customHeight="1">
      <c r="A61" s="53"/>
      <c r="B61" s="53"/>
      <c r="C61" s="53"/>
      <c r="D61" s="53"/>
      <c r="E61" s="53"/>
      <c r="F61" s="53"/>
      <c r="G61" s="53"/>
      <c r="H61" s="404"/>
      <c r="I61" s="405"/>
      <c r="J61" s="53"/>
      <c r="K61" s="53"/>
      <c r="L61" s="406"/>
      <c r="M61" s="407"/>
      <c r="N61" s="277"/>
      <c r="O61" s="278"/>
      <c r="P61" s="279"/>
      <c r="Q61" s="279"/>
      <c r="R61" s="402">
        <f t="shared" si="4"/>
      </c>
      <c r="S61" s="402">
        <f t="shared" si="5"/>
      </c>
      <c r="T61" s="403"/>
      <c r="U61" s="150">
        <f t="shared" si="6"/>
      </c>
      <c r="V61" s="150">
        <f>IF(ISERROR(#REF!)=TRUE,"",#REF!)</f>
      </c>
      <c r="W61" s="151"/>
      <c r="X61" s="111">
        <f t="shared" si="7"/>
      </c>
      <c r="Y61" s="111"/>
      <c r="Z61" s="130"/>
      <c r="AA61" s="131"/>
      <c r="AB61" s="132"/>
      <c r="AC61" s="131"/>
      <c r="AD61" s="132"/>
      <c r="AE61" s="131"/>
      <c r="AF61" s="132"/>
      <c r="AG61" s="131"/>
      <c r="AH61" s="132"/>
      <c r="AI61" s="131"/>
      <c r="AJ61" s="132"/>
      <c r="AK61" s="266">
        <f t="shared" si="8"/>
      </c>
      <c r="AL61" s="128" t="e">
        <f t="shared" si="9"/>
        <v>#N/A</v>
      </c>
      <c r="AM61" s="127">
        <f t="shared" si="10"/>
      </c>
      <c r="AN61" s="127">
        <f t="shared" si="11"/>
      </c>
      <c r="AO61" s="113">
        <f t="shared" si="12"/>
      </c>
      <c r="AP61" s="112">
        <f t="shared" si="13"/>
      </c>
      <c r="AQ61" s="112">
        <f t="shared" si="14"/>
      </c>
      <c r="AR61" s="111">
        <f t="shared" si="15"/>
      </c>
      <c r="AS61" s="111">
        <f>IF(K61="","",LOOKUP($G$1,実績報告年度,'名前関係'!$E$44:$E$48))</f>
      </c>
      <c r="AT61" s="111">
        <f t="shared" si="16"/>
      </c>
      <c r="AU61" s="111">
        <f t="shared" si="17"/>
      </c>
      <c r="AV61" s="111">
        <f t="shared" si="18"/>
      </c>
      <c r="AW61" s="31">
        <f ca="1" t="shared" si="19"/>
        <v>0</v>
      </c>
      <c r="AX61" s="31" t="e">
        <f t="shared" si="46"/>
        <v>#N/A</v>
      </c>
      <c r="AY61" s="31">
        <f>ROWS($AY$4:AY61)-1</f>
        <v>57</v>
      </c>
      <c r="AZ61" s="111" t="e">
        <f t="shared" si="20"/>
        <v>#N/A</v>
      </c>
      <c r="BA61" s="31" t="e">
        <f>LOOKUP(G61,種類,'名前関係'!$E$2:$E$9)</f>
        <v>#N/A</v>
      </c>
      <c r="BB61" s="31" t="e">
        <f>LOOKUP(G61,種類,'名前関係'!$F$2:$F$9)</f>
        <v>#N/A</v>
      </c>
      <c r="BC61" s="32">
        <f t="shared" si="21"/>
        <v>1</v>
      </c>
      <c r="BD61" s="31">
        <f t="shared" si="22"/>
      </c>
      <c r="BE61" s="31">
        <f t="shared" si="23"/>
      </c>
      <c r="BF61" s="31" t="e">
        <f t="shared" si="24"/>
        <v>#N/A</v>
      </c>
      <c r="BG61" s="31" t="e">
        <f>LOOKUP(K61,燃料,'名前関係'!$E$12:$E$41)</f>
        <v>#N/A</v>
      </c>
      <c r="BH61" s="31">
        <f t="shared" si="25"/>
      </c>
      <c r="BI61" s="31" t="e">
        <f t="shared" si="26"/>
        <v>#N/A</v>
      </c>
      <c r="BJ61" s="31" t="e">
        <f t="shared" si="1"/>
        <v>#N/A</v>
      </c>
      <c r="BK61" s="31" t="e">
        <f>IF(OR(AND(LEFT(BH61,1)="U",BH61&lt;&gt;"U"),AND(LEFT(BH61,1)="L",BH61&lt;&gt;"L"),AND(LEFT(BH61,1)="T",BH61&lt;&gt;"T"),LEN(BH61)=3),1,LOOKUP(K61,燃料,'名前関係'!$F$12:$F$41))</f>
        <v>#N/A</v>
      </c>
      <c r="BL61" s="31" t="e">
        <f t="shared" si="47"/>
        <v>#N/A</v>
      </c>
      <c r="BM61" s="31" t="e">
        <f>IF(AND(LEFT(BH61,1)="V",BH61&lt;&gt;"V"),1,LOOKUP(K61,燃料,'名前関係'!$I$12:$I$41))</f>
        <v>#N/A</v>
      </c>
      <c r="BN61" s="268" t="e">
        <f t="shared" si="27"/>
        <v>#N/A</v>
      </c>
      <c r="BO61" s="32">
        <f>IF(ISERROR(BN61)=TRUE,"",IF(LEN(BN61)=2,LOOKUP(BN61,'名前関係'!$M$3:$M$10,'名前関係'!$N$3:$N$10),""))</f>
      </c>
      <c r="BP61" s="268" t="e">
        <f t="shared" si="28"/>
        <v>#N/A</v>
      </c>
      <c r="BQ61" s="32">
        <f>IF(ISERROR(BP61)=TRUE,"",IF(LEN(BP61)=2,LOOKUP(BP61,'名前関係'!$Q$3:$Q$6,'名前関係'!$R$3:$R$6),""))</f>
      </c>
      <c r="BR61" s="32">
        <f>IF(ISERROR(BP61)=TRUE,"",IF(LEN(BP61)=2,LOOKUP(BP61,'名前関係'!$Q$3:$Q$6,'名前関係'!$S$3:$S$6),""))</f>
      </c>
      <c r="BS61" s="31">
        <f>IF(Q61="",1,IF(RIGHT(LEFT($G$1,4),2)&gt;=LEFT(Q61,2),(IF(ISERROR(VLOOKUP(BH61,'名前関係'!$A$2:$B$22,2,FALSE)),0.7,VLOOKUP(BH61,'名前関係'!$A$2:$B$22,2,FALSE))),1))</f>
        <v>1</v>
      </c>
      <c r="BT61" s="33">
        <f t="shared" si="29"/>
      </c>
      <c r="BU61" s="34" t="e">
        <f>VLOOKUP(K61,'名前関係'!$D$12:$J$41,7,FALSE)</f>
        <v>#N/A</v>
      </c>
      <c r="BV61" s="33">
        <f t="shared" si="30"/>
      </c>
      <c r="BW61" s="119">
        <f t="shared" si="31"/>
      </c>
      <c r="BX61" s="33">
        <f t="shared" si="32"/>
      </c>
      <c r="BY61" s="33">
        <f t="shared" si="33"/>
      </c>
      <c r="BZ61" s="33" t="e">
        <f>LOOKUP(K61,燃料,'名前関係'!$K$12:$K$41)</f>
        <v>#N/A</v>
      </c>
      <c r="CA61" s="32" t="e">
        <f t="shared" si="34"/>
        <v>#N/A</v>
      </c>
      <c r="CB61" s="31">
        <f t="shared" si="35"/>
      </c>
      <c r="CC61" s="31">
        <f t="shared" si="36"/>
      </c>
      <c r="CD61" s="31">
        <f t="shared" si="37"/>
      </c>
      <c r="CE61" s="31">
        <f t="shared" si="38"/>
      </c>
      <c r="CF61" s="33">
        <f>IF(OR(AV61="",AV61=0),"",IF(AND(LEFT(K61,2)="11",BD61=4,CK61&gt;"200109"),"18",LOOKUP(K61,燃料,'名前関係'!$J$12:$J$41))&amp;BB61&amp;BE61)</f>
      </c>
      <c r="CG61" s="33">
        <f>IF(OR(AU61="",AU61=0),"",IF(AND(LEFT(K61,2)="11",BD61=4,CK61&gt;"200109"),"18",LOOKUP(K61,燃料,'名前関係'!$J$12:$J$41))&amp;BB61&amp;BE61)</f>
      </c>
      <c r="CH61" s="31" t="e">
        <f t="shared" si="39"/>
        <v>#N/A</v>
      </c>
      <c r="CI61" s="31" t="e">
        <f t="shared" si="40"/>
        <v>#N/A</v>
      </c>
      <c r="CJ61" s="33" t="e">
        <f t="shared" si="48"/>
        <v>#N/A</v>
      </c>
      <c r="CK61" s="113">
        <f t="shared" si="41"/>
      </c>
      <c r="CL61" s="113">
        <f t="shared" si="42"/>
      </c>
      <c r="CM61" s="113">
        <f t="shared" si="43"/>
      </c>
      <c r="CN61" s="113">
        <f t="shared" si="44"/>
      </c>
      <c r="CO61" s="113">
        <f t="shared" si="45"/>
      </c>
      <c r="CP61" s="113">
        <f>IF(AND(K61&lt;&gt;"",B61=""),1,IF(COUNTIF($B$5:$B61,B61)&gt;1,1,0))</f>
        <v>0</v>
      </c>
    </row>
    <row r="62" spans="1:94" s="35" customFormat="1" ht="13.5" customHeight="1">
      <c r="A62" s="53"/>
      <c r="B62" s="53"/>
      <c r="C62" s="53"/>
      <c r="D62" s="53"/>
      <c r="E62" s="53"/>
      <c r="F62" s="53"/>
      <c r="G62" s="53"/>
      <c r="H62" s="404"/>
      <c r="I62" s="405"/>
      <c r="J62" s="53"/>
      <c r="K62" s="53"/>
      <c r="L62" s="406"/>
      <c r="M62" s="407"/>
      <c r="N62" s="277"/>
      <c r="O62" s="278"/>
      <c r="P62" s="279"/>
      <c r="Q62" s="279"/>
      <c r="R62" s="402">
        <f t="shared" si="4"/>
      </c>
      <c r="S62" s="402">
        <f t="shared" si="5"/>
      </c>
      <c r="T62" s="403"/>
      <c r="U62" s="150">
        <f t="shared" si="6"/>
      </c>
      <c r="V62" s="150">
        <f>IF(ISERROR(#REF!)=TRUE,"",#REF!)</f>
      </c>
      <c r="W62" s="151"/>
      <c r="X62" s="111">
        <f t="shared" si="7"/>
      </c>
      <c r="Y62" s="111"/>
      <c r="Z62" s="130"/>
      <c r="AA62" s="131"/>
      <c r="AB62" s="132"/>
      <c r="AC62" s="131"/>
      <c r="AD62" s="132"/>
      <c r="AE62" s="131"/>
      <c r="AF62" s="132"/>
      <c r="AG62" s="131"/>
      <c r="AH62" s="132"/>
      <c r="AI62" s="131"/>
      <c r="AJ62" s="132"/>
      <c r="AK62" s="266">
        <f t="shared" si="8"/>
      </c>
      <c r="AL62" s="128" t="e">
        <f t="shared" si="9"/>
        <v>#N/A</v>
      </c>
      <c r="AM62" s="127">
        <f t="shared" si="10"/>
      </c>
      <c r="AN62" s="127">
        <f t="shared" si="11"/>
      </c>
      <c r="AO62" s="113">
        <f t="shared" si="12"/>
      </c>
      <c r="AP62" s="112">
        <f t="shared" si="13"/>
      </c>
      <c r="AQ62" s="112">
        <f t="shared" si="14"/>
      </c>
      <c r="AR62" s="111">
        <f t="shared" si="15"/>
      </c>
      <c r="AS62" s="111">
        <f>IF(K62="","",LOOKUP($G$1,実績報告年度,'名前関係'!$E$44:$E$48))</f>
      </c>
      <c r="AT62" s="111">
        <f t="shared" si="16"/>
      </c>
      <c r="AU62" s="111">
        <f t="shared" si="17"/>
      </c>
      <c r="AV62" s="111">
        <f t="shared" si="18"/>
      </c>
      <c r="AW62" s="31">
        <f ca="1" t="shared" si="19"/>
        <v>0</v>
      </c>
      <c r="AX62" s="31" t="e">
        <f t="shared" si="46"/>
        <v>#N/A</v>
      </c>
      <c r="AY62" s="31">
        <f>ROWS($AY$4:AY62)-1</f>
        <v>58</v>
      </c>
      <c r="AZ62" s="111" t="e">
        <f t="shared" si="20"/>
        <v>#N/A</v>
      </c>
      <c r="BA62" s="31" t="e">
        <f>LOOKUP(G62,種類,'名前関係'!$E$2:$E$9)</f>
        <v>#N/A</v>
      </c>
      <c r="BB62" s="31" t="e">
        <f>LOOKUP(G62,種類,'名前関係'!$F$2:$F$9)</f>
        <v>#N/A</v>
      </c>
      <c r="BC62" s="32">
        <f t="shared" si="21"/>
        <v>1</v>
      </c>
      <c r="BD62" s="31">
        <f t="shared" si="22"/>
      </c>
      <c r="BE62" s="31">
        <f t="shared" si="23"/>
      </c>
      <c r="BF62" s="31" t="e">
        <f t="shared" si="24"/>
        <v>#N/A</v>
      </c>
      <c r="BG62" s="31" t="e">
        <f>LOOKUP(K62,燃料,'名前関係'!$E$12:$E$41)</f>
        <v>#N/A</v>
      </c>
      <c r="BH62" s="31">
        <f t="shared" si="25"/>
      </c>
      <c r="BI62" s="31" t="e">
        <f t="shared" si="26"/>
        <v>#N/A</v>
      </c>
      <c r="BJ62" s="31" t="e">
        <f t="shared" si="1"/>
        <v>#N/A</v>
      </c>
      <c r="BK62" s="31" t="e">
        <f>IF(OR(AND(LEFT(BH62,1)="U",BH62&lt;&gt;"U"),AND(LEFT(BH62,1)="L",BH62&lt;&gt;"L"),AND(LEFT(BH62,1)="T",BH62&lt;&gt;"T"),LEN(BH62)=3),1,LOOKUP(K62,燃料,'名前関係'!$F$12:$F$41))</f>
        <v>#N/A</v>
      </c>
      <c r="BL62" s="31" t="e">
        <f t="shared" si="47"/>
        <v>#N/A</v>
      </c>
      <c r="BM62" s="31" t="e">
        <f>IF(AND(LEFT(BH62,1)="V",BH62&lt;&gt;"V"),1,LOOKUP(K62,燃料,'名前関係'!$I$12:$I$41))</f>
        <v>#N/A</v>
      </c>
      <c r="BN62" s="268" t="e">
        <f t="shared" si="27"/>
        <v>#N/A</v>
      </c>
      <c r="BO62" s="32">
        <f>IF(ISERROR(BN62)=TRUE,"",IF(LEN(BN62)=2,LOOKUP(BN62,'名前関係'!$M$3:$M$10,'名前関係'!$N$3:$N$10),""))</f>
      </c>
      <c r="BP62" s="268" t="e">
        <f t="shared" si="28"/>
        <v>#N/A</v>
      </c>
      <c r="BQ62" s="32">
        <f>IF(ISERROR(BP62)=TRUE,"",IF(LEN(BP62)=2,LOOKUP(BP62,'名前関係'!$Q$3:$Q$6,'名前関係'!$R$3:$R$6),""))</f>
      </c>
      <c r="BR62" s="32">
        <f>IF(ISERROR(BP62)=TRUE,"",IF(LEN(BP62)=2,LOOKUP(BP62,'名前関係'!$Q$3:$Q$6,'名前関係'!$S$3:$S$6),""))</f>
      </c>
      <c r="BS62" s="31">
        <f>IF(Q62="",1,IF(RIGHT(LEFT($G$1,4),2)&gt;=LEFT(Q62,2),(IF(ISERROR(VLOOKUP(BH62,'名前関係'!$A$2:$B$22,2,FALSE)),0.7,VLOOKUP(BH62,'名前関係'!$A$2:$B$22,2,FALSE))),1))</f>
        <v>1</v>
      </c>
      <c r="BT62" s="33">
        <f t="shared" si="29"/>
      </c>
      <c r="BU62" s="34" t="e">
        <f>VLOOKUP(K62,'名前関係'!$D$12:$J$41,7,FALSE)</f>
        <v>#N/A</v>
      </c>
      <c r="BV62" s="33">
        <f t="shared" si="30"/>
      </c>
      <c r="BW62" s="119">
        <f t="shared" si="31"/>
      </c>
      <c r="BX62" s="33">
        <f t="shared" si="32"/>
      </c>
      <c r="BY62" s="33">
        <f t="shared" si="33"/>
      </c>
      <c r="BZ62" s="33" t="e">
        <f>LOOKUP(K62,燃料,'名前関係'!$K$12:$K$41)</f>
        <v>#N/A</v>
      </c>
      <c r="CA62" s="32" t="e">
        <f t="shared" si="34"/>
        <v>#N/A</v>
      </c>
      <c r="CB62" s="31">
        <f t="shared" si="35"/>
      </c>
      <c r="CC62" s="31">
        <f t="shared" si="36"/>
      </c>
      <c r="CD62" s="31">
        <f t="shared" si="37"/>
      </c>
      <c r="CE62" s="31">
        <f t="shared" si="38"/>
      </c>
      <c r="CF62" s="33">
        <f>IF(OR(AV62="",AV62=0),"",IF(AND(LEFT(K62,2)="11",BD62=4,CK62&gt;"200109"),"18",LOOKUP(K62,燃料,'名前関係'!$J$12:$J$41))&amp;BB62&amp;BE62)</f>
      </c>
      <c r="CG62" s="33">
        <f>IF(OR(AU62="",AU62=0),"",IF(AND(LEFT(K62,2)="11",BD62=4,CK62&gt;"200109"),"18",LOOKUP(K62,燃料,'名前関係'!$J$12:$J$41))&amp;BB62&amp;BE62)</f>
      </c>
      <c r="CH62" s="31" t="e">
        <f t="shared" si="39"/>
        <v>#N/A</v>
      </c>
      <c r="CI62" s="31" t="e">
        <f t="shared" si="40"/>
        <v>#N/A</v>
      </c>
      <c r="CJ62" s="33" t="e">
        <f t="shared" si="48"/>
        <v>#N/A</v>
      </c>
      <c r="CK62" s="113">
        <f t="shared" si="41"/>
      </c>
      <c r="CL62" s="113">
        <f t="shared" si="42"/>
      </c>
      <c r="CM62" s="113">
        <f t="shared" si="43"/>
      </c>
      <c r="CN62" s="113">
        <f t="shared" si="44"/>
      </c>
      <c r="CO62" s="113">
        <f t="shared" si="45"/>
      </c>
      <c r="CP62" s="113">
        <f>IF(AND(K62&lt;&gt;"",B62=""),1,IF(COUNTIF($B$5:$B62,B62)&gt;1,1,0))</f>
        <v>0</v>
      </c>
    </row>
    <row r="63" spans="1:94" s="35" customFormat="1" ht="13.5" customHeight="1">
      <c r="A63" s="53"/>
      <c r="B63" s="53"/>
      <c r="C63" s="53"/>
      <c r="D63" s="53"/>
      <c r="E63" s="53"/>
      <c r="F63" s="53"/>
      <c r="G63" s="53"/>
      <c r="H63" s="404"/>
      <c r="I63" s="405"/>
      <c r="J63" s="53"/>
      <c r="K63" s="53"/>
      <c r="L63" s="406"/>
      <c r="M63" s="407"/>
      <c r="N63" s="277"/>
      <c r="O63" s="278"/>
      <c r="P63" s="279"/>
      <c r="Q63" s="279"/>
      <c r="R63" s="402">
        <f t="shared" si="4"/>
      </c>
      <c r="S63" s="402">
        <f t="shared" si="5"/>
      </c>
      <c r="T63" s="403"/>
      <c r="U63" s="150">
        <f t="shared" si="6"/>
      </c>
      <c r="V63" s="150">
        <f>IF(ISERROR(#REF!)=TRUE,"",#REF!)</f>
      </c>
      <c r="W63" s="151"/>
      <c r="X63" s="111">
        <f t="shared" si="7"/>
      </c>
      <c r="Y63" s="111"/>
      <c r="Z63" s="130"/>
      <c r="AA63" s="131"/>
      <c r="AB63" s="132"/>
      <c r="AC63" s="131"/>
      <c r="AD63" s="132"/>
      <c r="AE63" s="131"/>
      <c r="AF63" s="132"/>
      <c r="AG63" s="131"/>
      <c r="AH63" s="132"/>
      <c r="AI63" s="131"/>
      <c r="AJ63" s="132"/>
      <c r="AK63" s="266">
        <f t="shared" si="8"/>
      </c>
      <c r="AL63" s="128" t="e">
        <f t="shared" si="9"/>
        <v>#N/A</v>
      </c>
      <c r="AM63" s="127">
        <f t="shared" si="10"/>
      </c>
      <c r="AN63" s="127">
        <f t="shared" si="11"/>
      </c>
      <c r="AO63" s="113">
        <f t="shared" si="12"/>
      </c>
      <c r="AP63" s="112">
        <f t="shared" si="13"/>
      </c>
      <c r="AQ63" s="112">
        <f t="shared" si="14"/>
      </c>
      <c r="AR63" s="111">
        <f t="shared" si="15"/>
      </c>
      <c r="AS63" s="111">
        <f>IF(K63="","",LOOKUP($G$1,実績報告年度,'名前関係'!$E$44:$E$48))</f>
      </c>
      <c r="AT63" s="111">
        <f t="shared" si="16"/>
      </c>
      <c r="AU63" s="111">
        <f t="shared" si="17"/>
      </c>
      <c r="AV63" s="111">
        <f t="shared" si="18"/>
      </c>
      <c r="AW63" s="31">
        <f ca="1" t="shared" si="19"/>
        <v>0</v>
      </c>
      <c r="AX63" s="31" t="e">
        <f t="shared" si="46"/>
        <v>#N/A</v>
      </c>
      <c r="AY63" s="31">
        <f>ROWS($AY$4:AY63)-1</f>
        <v>59</v>
      </c>
      <c r="AZ63" s="111" t="e">
        <f t="shared" si="20"/>
        <v>#N/A</v>
      </c>
      <c r="BA63" s="31" t="e">
        <f>LOOKUP(G63,種類,'名前関係'!$E$2:$E$9)</f>
        <v>#N/A</v>
      </c>
      <c r="BB63" s="31" t="e">
        <f>LOOKUP(G63,種類,'名前関係'!$F$2:$F$9)</f>
        <v>#N/A</v>
      </c>
      <c r="BC63" s="32">
        <f t="shared" si="21"/>
        <v>1</v>
      </c>
      <c r="BD63" s="31">
        <f t="shared" si="22"/>
      </c>
      <c r="BE63" s="31">
        <f t="shared" si="23"/>
      </c>
      <c r="BF63" s="31" t="e">
        <f t="shared" si="24"/>
        <v>#N/A</v>
      </c>
      <c r="BG63" s="31" t="e">
        <f>LOOKUP(K63,燃料,'名前関係'!$E$12:$E$41)</f>
        <v>#N/A</v>
      </c>
      <c r="BH63" s="31">
        <f t="shared" si="25"/>
      </c>
      <c r="BI63" s="31" t="e">
        <f t="shared" si="26"/>
        <v>#N/A</v>
      </c>
      <c r="BJ63" s="31" t="e">
        <f t="shared" si="1"/>
        <v>#N/A</v>
      </c>
      <c r="BK63" s="31" t="e">
        <f>IF(OR(AND(LEFT(BH63,1)="U",BH63&lt;&gt;"U"),AND(LEFT(BH63,1)="L",BH63&lt;&gt;"L"),AND(LEFT(BH63,1)="T",BH63&lt;&gt;"T"),LEN(BH63)=3),1,LOOKUP(K63,燃料,'名前関係'!$F$12:$F$41))</f>
        <v>#N/A</v>
      </c>
      <c r="BL63" s="31" t="e">
        <f t="shared" si="47"/>
        <v>#N/A</v>
      </c>
      <c r="BM63" s="31" t="e">
        <f>IF(AND(LEFT(BH63,1)="V",BH63&lt;&gt;"V"),1,LOOKUP(K63,燃料,'名前関係'!$I$12:$I$41))</f>
        <v>#N/A</v>
      </c>
      <c r="BN63" s="268" t="e">
        <f t="shared" si="27"/>
        <v>#N/A</v>
      </c>
      <c r="BO63" s="32">
        <f>IF(ISERROR(BN63)=TRUE,"",IF(LEN(BN63)=2,LOOKUP(BN63,'名前関係'!$M$3:$M$10,'名前関係'!$N$3:$N$10),""))</f>
      </c>
      <c r="BP63" s="268" t="e">
        <f t="shared" si="28"/>
        <v>#N/A</v>
      </c>
      <c r="BQ63" s="32">
        <f>IF(ISERROR(BP63)=TRUE,"",IF(LEN(BP63)=2,LOOKUP(BP63,'名前関係'!$Q$3:$Q$6,'名前関係'!$R$3:$R$6),""))</f>
      </c>
      <c r="BR63" s="32">
        <f>IF(ISERROR(BP63)=TRUE,"",IF(LEN(BP63)=2,LOOKUP(BP63,'名前関係'!$Q$3:$Q$6,'名前関係'!$S$3:$S$6),""))</f>
      </c>
      <c r="BS63" s="31">
        <f>IF(Q63="",1,IF(RIGHT(LEFT($G$1,4),2)&gt;=LEFT(Q63,2),(IF(ISERROR(VLOOKUP(BH63,'名前関係'!$A$2:$B$22,2,FALSE)),0.7,VLOOKUP(BH63,'名前関係'!$A$2:$B$22,2,FALSE))),1))</f>
        <v>1</v>
      </c>
      <c r="BT63" s="33">
        <f t="shared" si="29"/>
      </c>
      <c r="BU63" s="34" t="e">
        <f>VLOOKUP(K63,'名前関係'!$D$12:$J$41,7,FALSE)</f>
        <v>#N/A</v>
      </c>
      <c r="BV63" s="33">
        <f t="shared" si="30"/>
      </c>
      <c r="BW63" s="119">
        <f t="shared" si="31"/>
      </c>
      <c r="BX63" s="33">
        <f t="shared" si="32"/>
      </c>
      <c r="BY63" s="33">
        <f t="shared" si="33"/>
      </c>
      <c r="BZ63" s="33" t="e">
        <f>LOOKUP(K63,燃料,'名前関係'!$K$12:$K$41)</f>
        <v>#N/A</v>
      </c>
      <c r="CA63" s="32" t="e">
        <f t="shared" si="34"/>
        <v>#N/A</v>
      </c>
      <c r="CB63" s="31">
        <f t="shared" si="35"/>
      </c>
      <c r="CC63" s="31">
        <f t="shared" si="36"/>
      </c>
      <c r="CD63" s="31">
        <f t="shared" si="37"/>
      </c>
      <c r="CE63" s="31">
        <f t="shared" si="38"/>
      </c>
      <c r="CF63" s="33">
        <f>IF(OR(AV63="",AV63=0),"",IF(AND(LEFT(K63,2)="11",BD63=4,CK63&gt;"200109"),"18",LOOKUP(K63,燃料,'名前関係'!$J$12:$J$41))&amp;BB63&amp;BE63)</f>
      </c>
      <c r="CG63" s="33">
        <f>IF(OR(AU63="",AU63=0),"",IF(AND(LEFT(K63,2)="11",BD63=4,CK63&gt;"200109"),"18",LOOKUP(K63,燃料,'名前関係'!$J$12:$J$41))&amp;BB63&amp;BE63)</f>
      </c>
      <c r="CH63" s="31" t="e">
        <f t="shared" si="39"/>
        <v>#N/A</v>
      </c>
      <c r="CI63" s="31" t="e">
        <f t="shared" si="40"/>
        <v>#N/A</v>
      </c>
      <c r="CJ63" s="33" t="e">
        <f t="shared" si="48"/>
        <v>#N/A</v>
      </c>
      <c r="CK63" s="113">
        <f t="shared" si="41"/>
      </c>
      <c r="CL63" s="113">
        <f t="shared" si="42"/>
      </c>
      <c r="CM63" s="113">
        <f t="shared" si="43"/>
      </c>
      <c r="CN63" s="113">
        <f t="shared" si="44"/>
      </c>
      <c r="CO63" s="113">
        <f t="shared" si="45"/>
      </c>
      <c r="CP63" s="113">
        <f>IF(AND(K63&lt;&gt;"",B63=""),1,IF(COUNTIF($B$5:$B63,B63)&gt;1,1,0))</f>
        <v>0</v>
      </c>
    </row>
    <row r="64" spans="1:94" s="35" customFormat="1" ht="13.5" customHeight="1">
      <c r="A64" s="53"/>
      <c r="B64" s="53"/>
      <c r="C64" s="53"/>
      <c r="D64" s="53"/>
      <c r="E64" s="53"/>
      <c r="F64" s="53"/>
      <c r="G64" s="53"/>
      <c r="H64" s="404"/>
      <c r="I64" s="405"/>
      <c r="J64" s="53"/>
      <c r="K64" s="53"/>
      <c r="L64" s="406"/>
      <c r="M64" s="407"/>
      <c r="N64" s="277"/>
      <c r="O64" s="278"/>
      <c r="P64" s="279"/>
      <c r="Q64" s="279"/>
      <c r="R64" s="402">
        <f t="shared" si="4"/>
      </c>
      <c r="S64" s="402">
        <f t="shared" si="5"/>
      </c>
      <c r="T64" s="403"/>
      <c r="U64" s="150">
        <f t="shared" si="6"/>
      </c>
      <c r="V64" s="150">
        <f>IF(ISERROR(#REF!)=TRUE,"",#REF!)</f>
      </c>
      <c r="W64" s="151"/>
      <c r="X64" s="111">
        <f t="shared" si="7"/>
      </c>
      <c r="Y64" s="111"/>
      <c r="Z64" s="130"/>
      <c r="AA64" s="131"/>
      <c r="AB64" s="132"/>
      <c r="AC64" s="131"/>
      <c r="AD64" s="132"/>
      <c r="AE64" s="131"/>
      <c r="AF64" s="132"/>
      <c r="AG64" s="131"/>
      <c r="AH64" s="132"/>
      <c r="AI64" s="131"/>
      <c r="AJ64" s="132"/>
      <c r="AK64" s="266">
        <f t="shared" si="8"/>
      </c>
      <c r="AL64" s="128" t="e">
        <f t="shared" si="9"/>
        <v>#N/A</v>
      </c>
      <c r="AM64" s="127">
        <f t="shared" si="10"/>
      </c>
      <c r="AN64" s="127">
        <f t="shared" si="11"/>
      </c>
      <c r="AO64" s="113">
        <f t="shared" si="12"/>
      </c>
      <c r="AP64" s="112">
        <f t="shared" si="13"/>
      </c>
      <c r="AQ64" s="112">
        <f t="shared" si="14"/>
      </c>
      <c r="AR64" s="111">
        <f t="shared" si="15"/>
      </c>
      <c r="AS64" s="111">
        <f>IF(K64="","",LOOKUP($G$1,実績報告年度,'名前関係'!$E$44:$E$48))</f>
      </c>
      <c r="AT64" s="111">
        <f t="shared" si="16"/>
      </c>
      <c r="AU64" s="111">
        <f t="shared" si="17"/>
      </c>
      <c r="AV64" s="111">
        <f t="shared" si="18"/>
      </c>
      <c r="AW64" s="31">
        <f ca="1" t="shared" si="19"/>
        <v>0</v>
      </c>
      <c r="AX64" s="31" t="e">
        <f t="shared" si="46"/>
        <v>#N/A</v>
      </c>
      <c r="AY64" s="31">
        <f>ROWS($AY$4:AY64)-1</f>
        <v>60</v>
      </c>
      <c r="AZ64" s="111" t="e">
        <f t="shared" si="20"/>
        <v>#N/A</v>
      </c>
      <c r="BA64" s="31" t="e">
        <f>LOOKUP(G64,種類,'名前関係'!$E$2:$E$9)</f>
        <v>#N/A</v>
      </c>
      <c r="BB64" s="31" t="e">
        <f>LOOKUP(G64,種類,'名前関係'!$F$2:$F$9)</f>
        <v>#N/A</v>
      </c>
      <c r="BC64" s="32">
        <f t="shared" si="21"/>
        <v>1</v>
      </c>
      <c r="BD64" s="31">
        <f t="shared" si="22"/>
      </c>
      <c r="BE64" s="31">
        <f t="shared" si="23"/>
      </c>
      <c r="BF64" s="31" t="e">
        <f t="shared" si="24"/>
        <v>#N/A</v>
      </c>
      <c r="BG64" s="31" t="e">
        <f>LOOKUP(K64,燃料,'名前関係'!$E$12:$E$41)</f>
        <v>#N/A</v>
      </c>
      <c r="BH64" s="31">
        <f t="shared" si="25"/>
      </c>
      <c r="BI64" s="31" t="e">
        <f t="shared" si="26"/>
        <v>#N/A</v>
      </c>
      <c r="BJ64" s="31" t="e">
        <f t="shared" si="1"/>
        <v>#N/A</v>
      </c>
      <c r="BK64" s="31" t="e">
        <f>IF(OR(AND(LEFT(BH64,1)="U",BH64&lt;&gt;"U"),AND(LEFT(BH64,1)="L",BH64&lt;&gt;"L"),AND(LEFT(BH64,1)="T",BH64&lt;&gt;"T"),LEN(BH64)=3),1,LOOKUP(K64,燃料,'名前関係'!$F$12:$F$41))</f>
        <v>#N/A</v>
      </c>
      <c r="BL64" s="31" t="e">
        <f t="shared" si="47"/>
        <v>#N/A</v>
      </c>
      <c r="BM64" s="31" t="e">
        <f>IF(AND(LEFT(BH64,1)="V",BH64&lt;&gt;"V"),1,LOOKUP(K64,燃料,'名前関係'!$I$12:$I$41))</f>
        <v>#N/A</v>
      </c>
      <c r="BN64" s="268" t="e">
        <f t="shared" si="27"/>
        <v>#N/A</v>
      </c>
      <c r="BO64" s="32">
        <f>IF(ISERROR(BN64)=TRUE,"",IF(LEN(BN64)=2,LOOKUP(BN64,'名前関係'!$M$3:$M$10,'名前関係'!$N$3:$N$10),""))</f>
      </c>
      <c r="BP64" s="268" t="e">
        <f t="shared" si="28"/>
        <v>#N/A</v>
      </c>
      <c r="BQ64" s="32">
        <f>IF(ISERROR(BP64)=TRUE,"",IF(LEN(BP64)=2,LOOKUP(BP64,'名前関係'!$Q$3:$Q$6,'名前関係'!$R$3:$R$6),""))</f>
      </c>
      <c r="BR64" s="32">
        <f>IF(ISERROR(BP64)=TRUE,"",IF(LEN(BP64)=2,LOOKUP(BP64,'名前関係'!$Q$3:$Q$6,'名前関係'!$S$3:$S$6),""))</f>
      </c>
      <c r="BS64" s="31">
        <f>IF(Q64="",1,IF(RIGHT(LEFT($G$1,4),2)&gt;=LEFT(Q64,2),(IF(ISERROR(VLOOKUP(BH64,'名前関係'!$A$2:$B$22,2,FALSE)),0.7,VLOOKUP(BH64,'名前関係'!$A$2:$B$22,2,FALSE))),1))</f>
        <v>1</v>
      </c>
      <c r="BT64" s="33">
        <f t="shared" si="29"/>
      </c>
      <c r="BU64" s="34" t="e">
        <f>VLOOKUP(K64,'名前関係'!$D$12:$J$41,7,FALSE)</f>
        <v>#N/A</v>
      </c>
      <c r="BV64" s="33">
        <f t="shared" si="30"/>
      </c>
      <c r="BW64" s="119">
        <f t="shared" si="31"/>
      </c>
      <c r="BX64" s="33">
        <f t="shared" si="32"/>
      </c>
      <c r="BY64" s="33">
        <f t="shared" si="33"/>
      </c>
      <c r="BZ64" s="33" t="e">
        <f>LOOKUP(K64,燃料,'名前関係'!$K$12:$K$41)</f>
        <v>#N/A</v>
      </c>
      <c r="CA64" s="32" t="e">
        <f t="shared" si="34"/>
        <v>#N/A</v>
      </c>
      <c r="CB64" s="31">
        <f t="shared" si="35"/>
      </c>
      <c r="CC64" s="31">
        <f t="shared" si="36"/>
      </c>
      <c r="CD64" s="31">
        <f t="shared" si="37"/>
      </c>
      <c r="CE64" s="31">
        <f t="shared" si="38"/>
      </c>
      <c r="CF64" s="33">
        <f>IF(OR(AV64="",AV64=0),"",IF(AND(LEFT(K64,2)="11",BD64=4,CK64&gt;"200109"),"18",LOOKUP(K64,燃料,'名前関係'!$J$12:$J$41))&amp;BB64&amp;BE64)</f>
      </c>
      <c r="CG64" s="33">
        <f>IF(OR(AU64="",AU64=0),"",IF(AND(LEFT(K64,2)="11",BD64=4,CK64&gt;"200109"),"18",LOOKUP(K64,燃料,'名前関係'!$J$12:$J$41))&amp;BB64&amp;BE64)</f>
      </c>
      <c r="CH64" s="31" t="e">
        <f t="shared" si="39"/>
        <v>#N/A</v>
      </c>
      <c r="CI64" s="31" t="e">
        <f t="shared" si="40"/>
        <v>#N/A</v>
      </c>
      <c r="CJ64" s="33" t="e">
        <f t="shared" si="48"/>
        <v>#N/A</v>
      </c>
      <c r="CK64" s="113">
        <f t="shared" si="41"/>
      </c>
      <c r="CL64" s="113">
        <f t="shared" si="42"/>
      </c>
      <c r="CM64" s="113">
        <f t="shared" si="43"/>
      </c>
      <c r="CN64" s="113">
        <f t="shared" si="44"/>
      </c>
      <c r="CO64" s="113">
        <f t="shared" si="45"/>
      </c>
      <c r="CP64" s="113">
        <f>IF(AND(K64&lt;&gt;"",B64=""),1,IF(COUNTIF($B$5:$B64,B64)&gt;1,1,0))</f>
        <v>0</v>
      </c>
    </row>
    <row r="65" spans="1:94" s="35" customFormat="1" ht="13.5" customHeight="1">
      <c r="A65" s="53"/>
      <c r="B65" s="53"/>
      <c r="C65" s="53"/>
      <c r="D65" s="53"/>
      <c r="E65" s="53"/>
      <c r="F65" s="53"/>
      <c r="G65" s="53"/>
      <c r="H65" s="404"/>
      <c r="I65" s="405"/>
      <c r="J65" s="53"/>
      <c r="K65" s="53"/>
      <c r="L65" s="406"/>
      <c r="M65" s="407"/>
      <c r="N65" s="277"/>
      <c r="O65" s="278"/>
      <c r="P65" s="279"/>
      <c r="Q65" s="279"/>
      <c r="R65" s="402">
        <f t="shared" si="4"/>
      </c>
      <c r="S65" s="402">
        <f t="shared" si="5"/>
      </c>
      <c r="T65" s="403"/>
      <c r="U65" s="150">
        <f t="shared" si="6"/>
      </c>
      <c r="V65" s="150">
        <f>IF(ISERROR(#REF!)=TRUE,"",#REF!)</f>
      </c>
      <c r="W65" s="151"/>
      <c r="X65" s="111">
        <f t="shared" si="7"/>
      </c>
      <c r="Y65" s="111"/>
      <c r="Z65" s="130"/>
      <c r="AA65" s="131"/>
      <c r="AB65" s="132"/>
      <c r="AC65" s="131"/>
      <c r="AD65" s="132"/>
      <c r="AE65" s="131"/>
      <c r="AF65" s="132"/>
      <c r="AG65" s="131"/>
      <c r="AH65" s="132"/>
      <c r="AI65" s="131"/>
      <c r="AJ65" s="132"/>
      <c r="AK65" s="266">
        <f t="shared" si="8"/>
      </c>
      <c r="AL65" s="128" t="e">
        <f t="shared" si="9"/>
        <v>#N/A</v>
      </c>
      <c r="AM65" s="127">
        <f t="shared" si="10"/>
      </c>
      <c r="AN65" s="127">
        <f t="shared" si="11"/>
      </c>
      <c r="AO65" s="113">
        <f t="shared" si="12"/>
      </c>
      <c r="AP65" s="112">
        <f t="shared" si="13"/>
      </c>
      <c r="AQ65" s="112">
        <f t="shared" si="14"/>
      </c>
      <c r="AR65" s="111">
        <f t="shared" si="15"/>
      </c>
      <c r="AS65" s="111">
        <f>IF(K65="","",LOOKUP($G$1,実績報告年度,'名前関係'!$E$44:$E$48))</f>
      </c>
      <c r="AT65" s="111">
        <f t="shared" si="16"/>
      </c>
      <c r="AU65" s="111">
        <f t="shared" si="17"/>
      </c>
      <c r="AV65" s="111">
        <f t="shared" si="18"/>
      </c>
      <c r="AW65" s="31">
        <f ca="1" t="shared" si="19"/>
        <v>0</v>
      </c>
      <c r="AX65" s="31" t="e">
        <f t="shared" si="46"/>
        <v>#N/A</v>
      </c>
      <c r="AY65" s="31">
        <f>ROWS($AY$4:AY65)-1</f>
        <v>61</v>
      </c>
      <c r="AZ65" s="111" t="e">
        <f t="shared" si="20"/>
        <v>#N/A</v>
      </c>
      <c r="BA65" s="31" t="e">
        <f>LOOKUP(G65,種類,'名前関係'!$E$2:$E$9)</f>
        <v>#N/A</v>
      </c>
      <c r="BB65" s="31" t="e">
        <f>LOOKUP(G65,種類,'名前関係'!$F$2:$F$9)</f>
        <v>#N/A</v>
      </c>
      <c r="BC65" s="32">
        <f t="shared" si="21"/>
        <v>1</v>
      </c>
      <c r="BD65" s="31">
        <f t="shared" si="22"/>
      </c>
      <c r="BE65" s="31">
        <f t="shared" si="23"/>
      </c>
      <c r="BF65" s="31" t="e">
        <f t="shared" si="24"/>
        <v>#N/A</v>
      </c>
      <c r="BG65" s="31" t="e">
        <f>LOOKUP(K65,燃料,'名前関係'!$E$12:$E$41)</f>
        <v>#N/A</v>
      </c>
      <c r="BH65" s="31">
        <f t="shared" si="25"/>
      </c>
      <c r="BI65" s="31" t="e">
        <f t="shared" si="26"/>
        <v>#N/A</v>
      </c>
      <c r="BJ65" s="31" t="e">
        <f t="shared" si="1"/>
        <v>#N/A</v>
      </c>
      <c r="BK65" s="31" t="e">
        <f>IF(OR(AND(LEFT(BH65,1)="U",BH65&lt;&gt;"U"),AND(LEFT(BH65,1)="L",BH65&lt;&gt;"L"),AND(LEFT(BH65,1)="T",BH65&lt;&gt;"T"),LEN(BH65)=3),1,LOOKUP(K65,燃料,'名前関係'!$F$12:$F$41))</f>
        <v>#N/A</v>
      </c>
      <c r="BL65" s="31" t="e">
        <f t="shared" si="47"/>
        <v>#N/A</v>
      </c>
      <c r="BM65" s="31" t="e">
        <f>IF(AND(LEFT(BH65,1)="V",BH65&lt;&gt;"V"),1,LOOKUP(K65,燃料,'名前関係'!$I$12:$I$41))</f>
        <v>#N/A</v>
      </c>
      <c r="BN65" s="268" t="e">
        <f t="shared" si="27"/>
        <v>#N/A</v>
      </c>
      <c r="BO65" s="32">
        <f>IF(ISERROR(BN65)=TRUE,"",IF(LEN(BN65)=2,LOOKUP(BN65,'名前関係'!$M$3:$M$10,'名前関係'!$N$3:$N$10),""))</f>
      </c>
      <c r="BP65" s="268" t="e">
        <f t="shared" si="28"/>
        <v>#N/A</v>
      </c>
      <c r="BQ65" s="32">
        <f>IF(ISERROR(BP65)=TRUE,"",IF(LEN(BP65)=2,LOOKUP(BP65,'名前関係'!$Q$3:$Q$6,'名前関係'!$R$3:$R$6),""))</f>
      </c>
      <c r="BR65" s="32">
        <f>IF(ISERROR(BP65)=TRUE,"",IF(LEN(BP65)=2,LOOKUP(BP65,'名前関係'!$Q$3:$Q$6,'名前関係'!$S$3:$S$6),""))</f>
      </c>
      <c r="BS65" s="31">
        <f>IF(Q65="",1,IF(RIGHT(LEFT($G$1,4),2)&gt;=LEFT(Q65,2),(IF(ISERROR(VLOOKUP(BH65,'名前関係'!$A$2:$B$22,2,FALSE)),0.7,VLOOKUP(BH65,'名前関係'!$A$2:$B$22,2,FALSE))),1))</f>
        <v>1</v>
      </c>
      <c r="BT65" s="33">
        <f t="shared" si="29"/>
      </c>
      <c r="BU65" s="34" t="e">
        <f>VLOOKUP(K65,'名前関係'!$D$12:$J$41,7,FALSE)</f>
        <v>#N/A</v>
      </c>
      <c r="BV65" s="33">
        <f t="shared" si="30"/>
      </c>
      <c r="BW65" s="119">
        <f t="shared" si="31"/>
      </c>
      <c r="BX65" s="33">
        <f t="shared" si="32"/>
      </c>
      <c r="BY65" s="33">
        <f t="shared" si="33"/>
      </c>
      <c r="BZ65" s="33" t="e">
        <f>LOOKUP(K65,燃料,'名前関係'!$K$12:$K$41)</f>
        <v>#N/A</v>
      </c>
      <c r="CA65" s="32" t="e">
        <f t="shared" si="34"/>
        <v>#N/A</v>
      </c>
      <c r="CB65" s="31">
        <f t="shared" si="35"/>
      </c>
      <c r="CC65" s="31">
        <f t="shared" si="36"/>
      </c>
      <c r="CD65" s="31">
        <f t="shared" si="37"/>
      </c>
      <c r="CE65" s="31">
        <f t="shared" si="38"/>
      </c>
      <c r="CF65" s="33">
        <f>IF(OR(AV65="",AV65=0),"",IF(AND(LEFT(K65,2)="11",BD65=4,CK65&gt;"200109"),"18",LOOKUP(K65,燃料,'名前関係'!$J$12:$J$41))&amp;BB65&amp;BE65)</f>
      </c>
      <c r="CG65" s="33">
        <f>IF(OR(AU65="",AU65=0),"",IF(AND(LEFT(K65,2)="11",BD65=4,CK65&gt;"200109"),"18",LOOKUP(K65,燃料,'名前関係'!$J$12:$J$41))&amp;BB65&amp;BE65)</f>
      </c>
      <c r="CH65" s="31" t="e">
        <f t="shared" si="39"/>
        <v>#N/A</v>
      </c>
      <c r="CI65" s="31" t="e">
        <f t="shared" si="40"/>
        <v>#N/A</v>
      </c>
      <c r="CJ65" s="33" t="e">
        <f t="shared" si="48"/>
        <v>#N/A</v>
      </c>
      <c r="CK65" s="113">
        <f t="shared" si="41"/>
      </c>
      <c r="CL65" s="113">
        <f t="shared" si="42"/>
      </c>
      <c r="CM65" s="113">
        <f t="shared" si="43"/>
      </c>
      <c r="CN65" s="113">
        <f t="shared" si="44"/>
      </c>
      <c r="CO65" s="113">
        <f t="shared" si="45"/>
      </c>
      <c r="CP65" s="113">
        <f>IF(AND(K65&lt;&gt;"",B65=""),1,IF(COUNTIF($B$5:$B65,B65)&gt;1,1,0))</f>
        <v>0</v>
      </c>
    </row>
    <row r="66" spans="1:94" s="35" customFormat="1" ht="13.5" customHeight="1">
      <c r="A66" s="53"/>
      <c r="B66" s="53"/>
      <c r="C66" s="53"/>
      <c r="D66" s="53"/>
      <c r="E66" s="53"/>
      <c r="F66" s="53"/>
      <c r="G66" s="53"/>
      <c r="H66" s="404"/>
      <c r="I66" s="405"/>
      <c r="J66" s="53"/>
      <c r="K66" s="53"/>
      <c r="L66" s="406"/>
      <c r="M66" s="407"/>
      <c r="N66" s="277"/>
      <c r="O66" s="278"/>
      <c r="P66" s="279"/>
      <c r="Q66" s="279"/>
      <c r="R66" s="402">
        <f t="shared" si="4"/>
      </c>
      <c r="S66" s="402">
        <f t="shared" si="5"/>
      </c>
      <c r="T66" s="403"/>
      <c r="U66" s="150">
        <f t="shared" si="6"/>
      </c>
      <c r="V66" s="150">
        <f>IF(ISERROR(#REF!)=TRUE,"",#REF!)</f>
      </c>
      <c r="W66" s="151"/>
      <c r="X66" s="111">
        <f t="shared" si="7"/>
      </c>
      <c r="Y66" s="111"/>
      <c r="Z66" s="130"/>
      <c r="AA66" s="131"/>
      <c r="AB66" s="132"/>
      <c r="AC66" s="131"/>
      <c r="AD66" s="132"/>
      <c r="AE66" s="131"/>
      <c r="AF66" s="132"/>
      <c r="AG66" s="131"/>
      <c r="AH66" s="132"/>
      <c r="AI66" s="131"/>
      <c r="AJ66" s="132"/>
      <c r="AK66" s="266">
        <f t="shared" si="8"/>
      </c>
      <c r="AL66" s="128" t="e">
        <f t="shared" si="9"/>
        <v>#N/A</v>
      </c>
      <c r="AM66" s="127">
        <f t="shared" si="10"/>
      </c>
      <c r="AN66" s="127">
        <f t="shared" si="11"/>
      </c>
      <c r="AO66" s="113">
        <f t="shared" si="12"/>
      </c>
      <c r="AP66" s="112">
        <f t="shared" si="13"/>
      </c>
      <c r="AQ66" s="112">
        <f t="shared" si="14"/>
      </c>
      <c r="AR66" s="111">
        <f t="shared" si="15"/>
      </c>
      <c r="AS66" s="111">
        <f>IF(K66="","",LOOKUP($G$1,実績報告年度,'名前関係'!$E$44:$E$48))</f>
      </c>
      <c r="AT66" s="111">
        <f t="shared" si="16"/>
      </c>
      <c r="AU66" s="111">
        <f t="shared" si="17"/>
      </c>
      <c r="AV66" s="111">
        <f t="shared" si="18"/>
      </c>
      <c r="AW66" s="31">
        <f ca="1" t="shared" si="19"/>
        <v>0</v>
      </c>
      <c r="AX66" s="31" t="e">
        <f t="shared" si="46"/>
        <v>#N/A</v>
      </c>
      <c r="AY66" s="31">
        <f>ROWS($AY$4:AY66)-1</f>
        <v>62</v>
      </c>
      <c r="AZ66" s="111" t="e">
        <f t="shared" si="20"/>
        <v>#N/A</v>
      </c>
      <c r="BA66" s="31" t="e">
        <f>LOOKUP(G66,種類,'名前関係'!$E$2:$E$9)</f>
        <v>#N/A</v>
      </c>
      <c r="BB66" s="31" t="e">
        <f>LOOKUP(G66,種類,'名前関係'!$F$2:$F$9)</f>
        <v>#N/A</v>
      </c>
      <c r="BC66" s="32">
        <f t="shared" si="21"/>
        <v>1</v>
      </c>
      <c r="BD66" s="31">
        <f t="shared" si="22"/>
      </c>
      <c r="BE66" s="31">
        <f t="shared" si="23"/>
      </c>
      <c r="BF66" s="31" t="e">
        <f t="shared" si="24"/>
        <v>#N/A</v>
      </c>
      <c r="BG66" s="31" t="e">
        <f>LOOKUP(K66,燃料,'名前関係'!$E$12:$E$41)</f>
        <v>#N/A</v>
      </c>
      <c r="BH66" s="31">
        <f t="shared" si="25"/>
      </c>
      <c r="BI66" s="31" t="e">
        <f t="shared" si="26"/>
        <v>#N/A</v>
      </c>
      <c r="BJ66" s="31" t="e">
        <f t="shared" si="1"/>
        <v>#N/A</v>
      </c>
      <c r="BK66" s="31" t="e">
        <f>IF(OR(AND(LEFT(BH66,1)="U",BH66&lt;&gt;"U"),AND(LEFT(BH66,1)="L",BH66&lt;&gt;"L"),AND(LEFT(BH66,1)="T",BH66&lt;&gt;"T"),LEN(BH66)=3),1,LOOKUP(K66,燃料,'名前関係'!$F$12:$F$41))</f>
        <v>#N/A</v>
      </c>
      <c r="BL66" s="31" t="e">
        <f t="shared" si="47"/>
        <v>#N/A</v>
      </c>
      <c r="BM66" s="31" t="e">
        <f>IF(AND(LEFT(BH66,1)="V",BH66&lt;&gt;"V"),1,LOOKUP(K66,燃料,'名前関係'!$I$12:$I$41))</f>
        <v>#N/A</v>
      </c>
      <c r="BN66" s="268" t="e">
        <f t="shared" si="27"/>
        <v>#N/A</v>
      </c>
      <c r="BO66" s="32">
        <f>IF(ISERROR(BN66)=TRUE,"",IF(LEN(BN66)=2,LOOKUP(BN66,'名前関係'!$M$3:$M$10,'名前関係'!$N$3:$N$10),""))</f>
      </c>
      <c r="BP66" s="268" t="e">
        <f t="shared" si="28"/>
        <v>#N/A</v>
      </c>
      <c r="BQ66" s="32">
        <f>IF(ISERROR(BP66)=TRUE,"",IF(LEN(BP66)=2,LOOKUP(BP66,'名前関係'!$Q$3:$Q$6,'名前関係'!$R$3:$R$6),""))</f>
      </c>
      <c r="BR66" s="32">
        <f>IF(ISERROR(BP66)=TRUE,"",IF(LEN(BP66)=2,LOOKUP(BP66,'名前関係'!$Q$3:$Q$6,'名前関係'!$S$3:$S$6),""))</f>
      </c>
      <c r="BS66" s="31">
        <f>IF(Q66="",1,IF(RIGHT(LEFT($G$1,4),2)&gt;=LEFT(Q66,2),(IF(ISERROR(VLOOKUP(BH66,'名前関係'!$A$2:$B$22,2,FALSE)),0.7,VLOOKUP(BH66,'名前関係'!$A$2:$B$22,2,FALSE))),1))</f>
        <v>1</v>
      </c>
      <c r="BT66" s="33">
        <f t="shared" si="29"/>
      </c>
      <c r="BU66" s="34" t="e">
        <f>VLOOKUP(K66,'名前関係'!$D$12:$J$41,7,FALSE)</f>
        <v>#N/A</v>
      </c>
      <c r="BV66" s="33">
        <f t="shared" si="30"/>
      </c>
      <c r="BW66" s="119">
        <f t="shared" si="31"/>
      </c>
      <c r="BX66" s="33">
        <f t="shared" si="32"/>
      </c>
      <c r="BY66" s="33">
        <f t="shared" si="33"/>
      </c>
      <c r="BZ66" s="33" t="e">
        <f>LOOKUP(K66,燃料,'名前関係'!$K$12:$K$41)</f>
        <v>#N/A</v>
      </c>
      <c r="CA66" s="32" t="e">
        <f t="shared" si="34"/>
        <v>#N/A</v>
      </c>
      <c r="CB66" s="31">
        <f t="shared" si="35"/>
      </c>
      <c r="CC66" s="31">
        <f t="shared" si="36"/>
      </c>
      <c r="CD66" s="31">
        <f t="shared" si="37"/>
      </c>
      <c r="CE66" s="31">
        <f t="shared" si="38"/>
      </c>
      <c r="CF66" s="33">
        <f>IF(OR(AV66="",AV66=0),"",IF(AND(LEFT(K66,2)="11",BD66=4,CK66&gt;"200109"),"18",LOOKUP(K66,燃料,'名前関係'!$J$12:$J$41))&amp;BB66&amp;BE66)</f>
      </c>
      <c r="CG66" s="33">
        <f>IF(OR(AU66="",AU66=0),"",IF(AND(LEFT(K66,2)="11",BD66=4,CK66&gt;"200109"),"18",LOOKUP(K66,燃料,'名前関係'!$J$12:$J$41))&amp;BB66&amp;BE66)</f>
      </c>
      <c r="CH66" s="31" t="e">
        <f t="shared" si="39"/>
        <v>#N/A</v>
      </c>
      <c r="CI66" s="31" t="e">
        <f t="shared" si="40"/>
        <v>#N/A</v>
      </c>
      <c r="CJ66" s="33" t="e">
        <f t="shared" si="48"/>
        <v>#N/A</v>
      </c>
      <c r="CK66" s="113">
        <f t="shared" si="41"/>
      </c>
      <c r="CL66" s="113">
        <f t="shared" si="42"/>
      </c>
      <c r="CM66" s="113">
        <f t="shared" si="43"/>
      </c>
      <c r="CN66" s="113">
        <f t="shared" si="44"/>
      </c>
      <c r="CO66" s="113">
        <f t="shared" si="45"/>
      </c>
      <c r="CP66" s="113">
        <f>IF(AND(K66&lt;&gt;"",B66=""),1,IF(COUNTIF($B$5:$B66,B66)&gt;1,1,0))</f>
        <v>0</v>
      </c>
    </row>
    <row r="67" spans="1:94" s="35" customFormat="1" ht="13.5" customHeight="1">
      <c r="A67" s="53"/>
      <c r="B67" s="53"/>
      <c r="C67" s="53"/>
      <c r="D67" s="53"/>
      <c r="E67" s="53"/>
      <c r="F67" s="53"/>
      <c r="G67" s="53"/>
      <c r="H67" s="404"/>
      <c r="I67" s="405"/>
      <c r="J67" s="53"/>
      <c r="K67" s="53"/>
      <c r="L67" s="406"/>
      <c r="M67" s="407"/>
      <c r="N67" s="277"/>
      <c r="O67" s="278"/>
      <c r="P67" s="279"/>
      <c r="Q67" s="279"/>
      <c r="R67" s="402">
        <f t="shared" si="4"/>
      </c>
      <c r="S67" s="402">
        <f t="shared" si="5"/>
      </c>
      <c r="T67" s="403"/>
      <c r="U67" s="150">
        <f t="shared" si="6"/>
      </c>
      <c r="V67" s="150">
        <f>IF(ISERROR(#REF!)=TRUE,"",#REF!)</f>
      </c>
      <c r="W67" s="151"/>
      <c r="X67" s="111">
        <f t="shared" si="7"/>
      </c>
      <c r="Y67" s="111"/>
      <c r="Z67" s="130"/>
      <c r="AA67" s="131"/>
      <c r="AB67" s="132"/>
      <c r="AC67" s="131"/>
      <c r="AD67" s="132"/>
      <c r="AE67" s="131"/>
      <c r="AF67" s="132"/>
      <c r="AG67" s="131"/>
      <c r="AH67" s="132"/>
      <c r="AI67" s="131"/>
      <c r="AJ67" s="132"/>
      <c r="AK67" s="266">
        <f t="shared" si="8"/>
      </c>
      <c r="AL67" s="128" t="e">
        <f t="shared" si="9"/>
        <v>#N/A</v>
      </c>
      <c r="AM67" s="127">
        <f t="shared" si="10"/>
      </c>
      <c r="AN67" s="127">
        <f t="shared" si="11"/>
      </c>
      <c r="AO67" s="113">
        <f t="shared" si="12"/>
      </c>
      <c r="AP67" s="112">
        <f t="shared" si="13"/>
      </c>
      <c r="AQ67" s="112">
        <f t="shared" si="14"/>
      </c>
      <c r="AR67" s="111">
        <f t="shared" si="15"/>
      </c>
      <c r="AS67" s="111">
        <f>IF(K67="","",LOOKUP($G$1,実績報告年度,'名前関係'!$E$44:$E$48))</f>
      </c>
      <c r="AT67" s="111">
        <f t="shared" si="16"/>
      </c>
      <c r="AU67" s="111">
        <f t="shared" si="17"/>
      </c>
      <c r="AV67" s="111">
        <f t="shared" si="18"/>
      </c>
      <c r="AW67" s="31">
        <f ca="1" t="shared" si="19"/>
        <v>0</v>
      </c>
      <c r="AX67" s="31" t="e">
        <f t="shared" si="46"/>
        <v>#N/A</v>
      </c>
      <c r="AY67" s="31">
        <f>ROWS($AY$4:AY67)-1</f>
        <v>63</v>
      </c>
      <c r="AZ67" s="111" t="e">
        <f t="shared" si="20"/>
        <v>#N/A</v>
      </c>
      <c r="BA67" s="31" t="e">
        <f>LOOKUP(G67,種類,'名前関係'!$E$2:$E$9)</f>
        <v>#N/A</v>
      </c>
      <c r="BB67" s="31" t="e">
        <f>LOOKUP(G67,種類,'名前関係'!$F$2:$F$9)</f>
        <v>#N/A</v>
      </c>
      <c r="BC67" s="32">
        <f t="shared" si="21"/>
        <v>1</v>
      </c>
      <c r="BD67" s="31">
        <f t="shared" si="22"/>
      </c>
      <c r="BE67" s="31">
        <f t="shared" si="23"/>
      </c>
      <c r="BF67" s="31" t="e">
        <f t="shared" si="24"/>
        <v>#N/A</v>
      </c>
      <c r="BG67" s="31" t="e">
        <f>LOOKUP(K67,燃料,'名前関係'!$E$12:$E$41)</f>
        <v>#N/A</v>
      </c>
      <c r="BH67" s="31">
        <f t="shared" si="25"/>
      </c>
      <c r="BI67" s="31" t="e">
        <f t="shared" si="26"/>
        <v>#N/A</v>
      </c>
      <c r="BJ67" s="31" t="e">
        <f t="shared" si="1"/>
        <v>#N/A</v>
      </c>
      <c r="BK67" s="31" t="e">
        <f>IF(OR(AND(LEFT(BH67,1)="U",BH67&lt;&gt;"U"),AND(LEFT(BH67,1)="L",BH67&lt;&gt;"L"),AND(LEFT(BH67,1)="T",BH67&lt;&gt;"T"),LEN(BH67)=3),1,LOOKUP(K67,燃料,'名前関係'!$F$12:$F$41))</f>
        <v>#N/A</v>
      </c>
      <c r="BL67" s="31" t="e">
        <f t="shared" si="47"/>
        <v>#N/A</v>
      </c>
      <c r="BM67" s="31" t="e">
        <f>IF(AND(LEFT(BH67,1)="V",BH67&lt;&gt;"V"),1,LOOKUP(K67,燃料,'名前関係'!$I$12:$I$41))</f>
        <v>#N/A</v>
      </c>
      <c r="BN67" s="268" t="e">
        <f t="shared" si="27"/>
        <v>#N/A</v>
      </c>
      <c r="BO67" s="32">
        <f>IF(ISERROR(BN67)=TRUE,"",IF(LEN(BN67)=2,LOOKUP(BN67,'名前関係'!$M$3:$M$10,'名前関係'!$N$3:$N$10),""))</f>
      </c>
      <c r="BP67" s="268" t="e">
        <f t="shared" si="28"/>
        <v>#N/A</v>
      </c>
      <c r="BQ67" s="32">
        <f>IF(ISERROR(BP67)=TRUE,"",IF(LEN(BP67)=2,LOOKUP(BP67,'名前関係'!$Q$3:$Q$6,'名前関係'!$R$3:$R$6),""))</f>
      </c>
      <c r="BR67" s="32">
        <f>IF(ISERROR(BP67)=TRUE,"",IF(LEN(BP67)=2,LOOKUP(BP67,'名前関係'!$Q$3:$Q$6,'名前関係'!$S$3:$S$6),""))</f>
      </c>
      <c r="BS67" s="31">
        <f>IF(Q67="",1,IF(RIGHT(LEFT($G$1,4),2)&gt;=LEFT(Q67,2),(IF(ISERROR(VLOOKUP(BH67,'名前関係'!$A$2:$B$22,2,FALSE)),0.7,VLOOKUP(BH67,'名前関係'!$A$2:$B$22,2,FALSE))),1))</f>
        <v>1</v>
      </c>
      <c r="BT67" s="33">
        <f t="shared" si="29"/>
      </c>
      <c r="BU67" s="34" t="e">
        <f>VLOOKUP(K67,'名前関係'!$D$12:$J$41,7,FALSE)</f>
        <v>#N/A</v>
      </c>
      <c r="BV67" s="33">
        <f t="shared" si="30"/>
      </c>
      <c r="BW67" s="119">
        <f t="shared" si="31"/>
      </c>
      <c r="BX67" s="33">
        <f t="shared" si="32"/>
      </c>
      <c r="BY67" s="33">
        <f t="shared" si="33"/>
      </c>
      <c r="BZ67" s="33" t="e">
        <f>LOOKUP(K67,燃料,'名前関係'!$K$12:$K$41)</f>
        <v>#N/A</v>
      </c>
      <c r="CA67" s="32" t="e">
        <f t="shared" si="34"/>
        <v>#N/A</v>
      </c>
      <c r="CB67" s="31">
        <f t="shared" si="35"/>
      </c>
      <c r="CC67" s="31">
        <f t="shared" si="36"/>
      </c>
      <c r="CD67" s="31">
        <f t="shared" si="37"/>
      </c>
      <c r="CE67" s="31">
        <f t="shared" si="38"/>
      </c>
      <c r="CF67" s="33">
        <f>IF(OR(AV67="",AV67=0),"",IF(AND(LEFT(K67,2)="11",BD67=4,CK67&gt;"200109"),"18",LOOKUP(K67,燃料,'名前関係'!$J$12:$J$41))&amp;BB67&amp;BE67)</f>
      </c>
      <c r="CG67" s="33">
        <f>IF(OR(AU67="",AU67=0),"",IF(AND(LEFT(K67,2)="11",BD67=4,CK67&gt;"200109"),"18",LOOKUP(K67,燃料,'名前関係'!$J$12:$J$41))&amp;BB67&amp;BE67)</f>
      </c>
      <c r="CH67" s="31" t="e">
        <f t="shared" si="39"/>
        <v>#N/A</v>
      </c>
      <c r="CI67" s="31" t="e">
        <f t="shared" si="40"/>
        <v>#N/A</v>
      </c>
      <c r="CJ67" s="33" t="e">
        <f t="shared" si="48"/>
        <v>#N/A</v>
      </c>
      <c r="CK67" s="113">
        <f t="shared" si="41"/>
      </c>
      <c r="CL67" s="113">
        <f t="shared" si="42"/>
      </c>
      <c r="CM67" s="113">
        <f t="shared" si="43"/>
      </c>
      <c r="CN67" s="113">
        <f t="shared" si="44"/>
      </c>
      <c r="CO67" s="113">
        <f t="shared" si="45"/>
      </c>
      <c r="CP67" s="113">
        <f>IF(AND(K67&lt;&gt;"",B67=""),1,IF(COUNTIF($B$5:$B67,B67)&gt;1,1,0))</f>
        <v>0</v>
      </c>
    </row>
    <row r="68" spans="1:94" s="35" customFormat="1" ht="13.5" customHeight="1">
      <c r="A68" s="53"/>
      <c r="B68" s="53"/>
      <c r="C68" s="53"/>
      <c r="D68" s="53"/>
      <c r="E68" s="53"/>
      <c r="F68" s="53"/>
      <c r="G68" s="53"/>
      <c r="H68" s="404"/>
      <c r="I68" s="405"/>
      <c r="J68" s="53"/>
      <c r="K68" s="53"/>
      <c r="L68" s="406"/>
      <c r="M68" s="407"/>
      <c r="N68" s="277"/>
      <c r="O68" s="278"/>
      <c r="P68" s="279"/>
      <c r="Q68" s="279"/>
      <c r="R68" s="402">
        <f t="shared" si="4"/>
      </c>
      <c r="S68" s="402">
        <f t="shared" si="5"/>
      </c>
      <c r="T68" s="403"/>
      <c r="U68" s="150">
        <f t="shared" si="6"/>
      </c>
      <c r="V68" s="150">
        <f>IF(ISERROR(#REF!)=TRUE,"",#REF!)</f>
      </c>
      <c r="W68" s="151"/>
      <c r="X68" s="111">
        <f t="shared" si="7"/>
      </c>
      <c r="Y68" s="111"/>
      <c r="Z68" s="130"/>
      <c r="AA68" s="131"/>
      <c r="AB68" s="132"/>
      <c r="AC68" s="131"/>
      <c r="AD68" s="132"/>
      <c r="AE68" s="131"/>
      <c r="AF68" s="132"/>
      <c r="AG68" s="131"/>
      <c r="AH68" s="132"/>
      <c r="AI68" s="131"/>
      <c r="AJ68" s="132"/>
      <c r="AK68" s="266">
        <f t="shared" si="8"/>
      </c>
      <c r="AL68" s="128" t="e">
        <f t="shared" si="9"/>
        <v>#N/A</v>
      </c>
      <c r="AM68" s="127">
        <f t="shared" si="10"/>
      </c>
      <c r="AN68" s="127">
        <f t="shared" si="11"/>
      </c>
      <c r="AO68" s="113">
        <f t="shared" si="12"/>
      </c>
      <c r="AP68" s="112">
        <f t="shared" si="13"/>
      </c>
      <c r="AQ68" s="112">
        <f t="shared" si="14"/>
      </c>
      <c r="AR68" s="111">
        <f t="shared" si="15"/>
      </c>
      <c r="AS68" s="111">
        <f>IF(K68="","",LOOKUP($G$1,実績報告年度,'名前関係'!$E$44:$E$48))</f>
      </c>
      <c r="AT68" s="111">
        <f t="shared" si="16"/>
      </c>
      <c r="AU68" s="111">
        <f t="shared" si="17"/>
      </c>
      <c r="AV68" s="111">
        <f t="shared" si="18"/>
      </c>
      <c r="AW68" s="31">
        <f ca="1" t="shared" si="19"/>
        <v>0</v>
      </c>
      <c r="AX68" s="31" t="e">
        <f t="shared" si="46"/>
        <v>#N/A</v>
      </c>
      <c r="AY68" s="31">
        <f>ROWS($AY$4:AY68)-1</f>
        <v>64</v>
      </c>
      <c r="AZ68" s="111" t="e">
        <f t="shared" si="20"/>
        <v>#N/A</v>
      </c>
      <c r="BA68" s="31" t="e">
        <f>LOOKUP(G68,種類,'名前関係'!$E$2:$E$9)</f>
        <v>#N/A</v>
      </c>
      <c r="BB68" s="31" t="e">
        <f>LOOKUP(G68,種類,'名前関係'!$F$2:$F$9)</f>
        <v>#N/A</v>
      </c>
      <c r="BC68" s="32">
        <f t="shared" si="21"/>
        <v>1</v>
      </c>
      <c r="BD68" s="31">
        <f t="shared" si="22"/>
      </c>
      <c r="BE68" s="31">
        <f t="shared" si="23"/>
      </c>
      <c r="BF68" s="31" t="e">
        <f t="shared" si="24"/>
        <v>#N/A</v>
      </c>
      <c r="BG68" s="31" t="e">
        <f>LOOKUP(K68,燃料,'名前関係'!$E$12:$E$41)</f>
        <v>#N/A</v>
      </c>
      <c r="BH68" s="31">
        <f t="shared" si="25"/>
      </c>
      <c r="BI68" s="31" t="e">
        <f t="shared" si="26"/>
        <v>#N/A</v>
      </c>
      <c r="BJ68" s="31" t="e">
        <f t="shared" si="1"/>
        <v>#N/A</v>
      </c>
      <c r="BK68" s="31" t="e">
        <f>IF(OR(AND(LEFT(BH68,1)="U",BH68&lt;&gt;"U"),AND(LEFT(BH68,1)="L",BH68&lt;&gt;"L"),AND(LEFT(BH68,1)="T",BH68&lt;&gt;"T"),LEN(BH68)=3),1,LOOKUP(K68,燃料,'名前関係'!$F$12:$F$41))</f>
        <v>#N/A</v>
      </c>
      <c r="BL68" s="31" t="e">
        <f t="shared" si="47"/>
        <v>#N/A</v>
      </c>
      <c r="BM68" s="31" t="e">
        <f>IF(AND(LEFT(BH68,1)="V",BH68&lt;&gt;"V"),1,LOOKUP(K68,燃料,'名前関係'!$I$12:$I$41))</f>
        <v>#N/A</v>
      </c>
      <c r="BN68" s="268" t="e">
        <f t="shared" si="27"/>
        <v>#N/A</v>
      </c>
      <c r="BO68" s="32">
        <f>IF(ISERROR(BN68)=TRUE,"",IF(LEN(BN68)=2,LOOKUP(BN68,'名前関係'!$M$3:$M$10,'名前関係'!$N$3:$N$10),""))</f>
      </c>
      <c r="BP68" s="268" t="e">
        <f t="shared" si="28"/>
        <v>#N/A</v>
      </c>
      <c r="BQ68" s="32">
        <f>IF(ISERROR(BP68)=TRUE,"",IF(LEN(BP68)=2,LOOKUP(BP68,'名前関係'!$Q$3:$Q$6,'名前関係'!$R$3:$R$6),""))</f>
      </c>
      <c r="BR68" s="32">
        <f>IF(ISERROR(BP68)=TRUE,"",IF(LEN(BP68)=2,LOOKUP(BP68,'名前関係'!$Q$3:$Q$6,'名前関係'!$S$3:$S$6),""))</f>
      </c>
      <c r="BS68" s="31">
        <f>IF(Q68="",1,IF(RIGHT(LEFT($G$1,4),2)&gt;=LEFT(Q68,2),(IF(ISERROR(VLOOKUP(BH68,'名前関係'!$A$2:$B$22,2,FALSE)),0.7,VLOOKUP(BH68,'名前関係'!$A$2:$B$22,2,FALSE))),1))</f>
        <v>1</v>
      </c>
      <c r="BT68" s="33">
        <f t="shared" si="29"/>
      </c>
      <c r="BU68" s="34" t="e">
        <f>VLOOKUP(K68,'名前関係'!$D$12:$J$41,7,FALSE)</f>
        <v>#N/A</v>
      </c>
      <c r="BV68" s="33">
        <f t="shared" si="30"/>
      </c>
      <c r="BW68" s="119">
        <f t="shared" si="31"/>
      </c>
      <c r="BX68" s="33">
        <f t="shared" si="32"/>
      </c>
      <c r="BY68" s="33">
        <f t="shared" si="33"/>
      </c>
      <c r="BZ68" s="33" t="e">
        <f>LOOKUP(K68,燃料,'名前関係'!$K$12:$K$41)</f>
        <v>#N/A</v>
      </c>
      <c r="CA68" s="32" t="e">
        <f t="shared" si="34"/>
        <v>#N/A</v>
      </c>
      <c r="CB68" s="31">
        <f t="shared" si="35"/>
      </c>
      <c r="CC68" s="31">
        <f t="shared" si="36"/>
      </c>
      <c r="CD68" s="31">
        <f t="shared" si="37"/>
      </c>
      <c r="CE68" s="31">
        <f t="shared" si="38"/>
      </c>
      <c r="CF68" s="33">
        <f>IF(OR(AV68="",AV68=0),"",IF(AND(LEFT(K68,2)="11",BD68=4,CK68&gt;"200109"),"18",LOOKUP(K68,燃料,'名前関係'!$J$12:$J$41))&amp;BB68&amp;BE68)</f>
      </c>
      <c r="CG68" s="33">
        <f>IF(OR(AU68="",AU68=0),"",IF(AND(LEFT(K68,2)="11",BD68=4,CK68&gt;"200109"),"18",LOOKUP(K68,燃料,'名前関係'!$J$12:$J$41))&amp;BB68&amp;BE68)</f>
      </c>
      <c r="CH68" s="31" t="e">
        <f t="shared" si="39"/>
        <v>#N/A</v>
      </c>
      <c r="CI68" s="31" t="e">
        <f t="shared" si="40"/>
        <v>#N/A</v>
      </c>
      <c r="CJ68" s="33" t="e">
        <f t="shared" si="48"/>
        <v>#N/A</v>
      </c>
      <c r="CK68" s="113">
        <f t="shared" si="41"/>
      </c>
      <c r="CL68" s="113">
        <f t="shared" si="42"/>
      </c>
      <c r="CM68" s="113">
        <f t="shared" si="43"/>
      </c>
      <c r="CN68" s="113">
        <f t="shared" si="44"/>
      </c>
      <c r="CO68" s="113">
        <f t="shared" si="45"/>
      </c>
      <c r="CP68" s="113">
        <f>IF(AND(K68&lt;&gt;"",B68=""),1,IF(COUNTIF($B$5:$B68,B68)&gt;1,1,0))</f>
        <v>0</v>
      </c>
    </row>
    <row r="69" spans="1:94" s="35" customFormat="1" ht="13.5" customHeight="1">
      <c r="A69" s="53"/>
      <c r="B69" s="53"/>
      <c r="C69" s="53"/>
      <c r="D69" s="53"/>
      <c r="E69" s="53"/>
      <c r="F69" s="53"/>
      <c r="G69" s="53"/>
      <c r="H69" s="404"/>
      <c r="I69" s="405"/>
      <c r="J69" s="53"/>
      <c r="K69" s="53"/>
      <c r="L69" s="406"/>
      <c r="M69" s="407"/>
      <c r="N69" s="277"/>
      <c r="O69" s="278"/>
      <c r="P69" s="279"/>
      <c r="Q69" s="279"/>
      <c r="R69" s="402">
        <f t="shared" si="4"/>
      </c>
      <c r="S69" s="402">
        <f t="shared" si="5"/>
      </c>
      <c r="T69" s="403"/>
      <c r="U69" s="150">
        <f t="shared" si="6"/>
      </c>
      <c r="V69" s="150">
        <f>IF(ISERROR(#REF!)=TRUE,"",#REF!)</f>
      </c>
      <c r="W69" s="151"/>
      <c r="X69" s="111">
        <f t="shared" si="7"/>
      </c>
      <c r="Y69" s="111"/>
      <c r="Z69" s="130"/>
      <c r="AA69" s="131"/>
      <c r="AB69" s="132"/>
      <c r="AC69" s="131"/>
      <c r="AD69" s="132"/>
      <c r="AE69" s="131"/>
      <c r="AF69" s="132"/>
      <c r="AG69" s="131"/>
      <c r="AH69" s="132"/>
      <c r="AI69" s="131"/>
      <c r="AJ69" s="132"/>
      <c r="AK69" s="266">
        <f t="shared" si="8"/>
      </c>
      <c r="AL69" s="128" t="e">
        <f t="shared" si="9"/>
        <v>#N/A</v>
      </c>
      <c r="AM69" s="127">
        <f t="shared" si="10"/>
      </c>
      <c r="AN69" s="127">
        <f t="shared" si="11"/>
      </c>
      <c r="AO69" s="113">
        <f t="shared" si="12"/>
      </c>
      <c r="AP69" s="112">
        <f t="shared" si="13"/>
      </c>
      <c r="AQ69" s="112">
        <f t="shared" si="14"/>
      </c>
      <c r="AR69" s="111">
        <f t="shared" si="15"/>
      </c>
      <c r="AS69" s="111">
        <f>IF(K69="","",LOOKUP($G$1,実績報告年度,'名前関係'!$E$44:$E$48))</f>
      </c>
      <c r="AT69" s="111">
        <f t="shared" si="16"/>
      </c>
      <c r="AU69" s="111">
        <f t="shared" si="17"/>
      </c>
      <c r="AV69" s="111">
        <f t="shared" si="18"/>
      </c>
      <c r="AW69" s="31">
        <f ca="1" t="shared" si="19"/>
        <v>0</v>
      </c>
      <c r="AX69" s="31" t="e">
        <f aca="true" t="shared" si="49" ref="AX69:AX100">MATCH(AY69,$AW$5:$AW$130,0)</f>
        <v>#N/A</v>
      </c>
      <c r="AY69" s="31">
        <f>ROWS($AY$4:AY69)-1</f>
        <v>65</v>
      </c>
      <c r="AZ69" s="111" t="e">
        <f t="shared" si="20"/>
        <v>#N/A</v>
      </c>
      <c r="BA69" s="31" t="e">
        <f>LOOKUP(G69,種類,'名前関係'!$E$2:$E$9)</f>
        <v>#N/A</v>
      </c>
      <c r="BB69" s="31" t="e">
        <f>LOOKUP(G69,種類,'名前関係'!$F$2:$F$9)</f>
        <v>#N/A</v>
      </c>
      <c r="BC69" s="32">
        <f t="shared" si="21"/>
        <v>1</v>
      </c>
      <c r="BD69" s="31">
        <f t="shared" si="22"/>
      </c>
      <c r="BE69" s="31">
        <f t="shared" si="23"/>
      </c>
      <c r="BF69" s="31" t="e">
        <f t="shared" si="24"/>
        <v>#N/A</v>
      </c>
      <c r="BG69" s="31" t="e">
        <f>LOOKUP(K69,燃料,'名前関係'!$E$12:$E$41)</f>
        <v>#N/A</v>
      </c>
      <c r="BH69" s="31">
        <f t="shared" si="25"/>
      </c>
      <c r="BI69" s="31" t="e">
        <f t="shared" si="26"/>
        <v>#N/A</v>
      </c>
      <c r="BJ69" s="31" t="e">
        <f aca="true" t="shared" si="50" ref="BJ69:BJ130">VLOOKUP(BI69,排出係数,2,FALSE)</f>
        <v>#N/A</v>
      </c>
      <c r="BK69" s="31" t="e">
        <f>IF(OR(AND(LEFT(BH69,1)="U",BH69&lt;&gt;"U"),AND(LEFT(BH69,1)="L",BH69&lt;&gt;"L"),AND(LEFT(BH69,1)="T",BH69&lt;&gt;"T"),LEN(BH69)=3),1,LOOKUP(K69,燃料,'名前関係'!$F$12:$F$41))</f>
        <v>#N/A</v>
      </c>
      <c r="BL69" s="31" t="e">
        <f aca="true" t="shared" si="51" ref="BL69:BL100">VLOOKUP(BI69,排出係数,3,FALSE)</f>
        <v>#N/A</v>
      </c>
      <c r="BM69" s="31" t="e">
        <f>IF(AND(LEFT(BH69,1)="V",BH69&lt;&gt;"V"),1,LOOKUP(K69,燃料,'名前関係'!$I$12:$I$41))</f>
        <v>#N/A</v>
      </c>
      <c r="BN69" s="268" t="e">
        <f t="shared" si="27"/>
        <v>#N/A</v>
      </c>
      <c r="BO69" s="32">
        <f>IF(ISERROR(BN69)=TRUE,"",IF(LEN(BN69)=2,LOOKUP(BN69,'名前関係'!$M$3:$M$10,'名前関係'!$N$3:$N$10),""))</f>
      </c>
      <c r="BP69" s="268" t="e">
        <f t="shared" si="28"/>
        <v>#N/A</v>
      </c>
      <c r="BQ69" s="32">
        <f>IF(ISERROR(BP69)=TRUE,"",IF(LEN(BP69)=2,LOOKUP(BP69,'名前関係'!$Q$3:$Q$6,'名前関係'!$R$3:$R$6),""))</f>
      </c>
      <c r="BR69" s="32">
        <f>IF(ISERROR(BP69)=TRUE,"",IF(LEN(BP69)=2,LOOKUP(BP69,'名前関係'!$Q$3:$Q$6,'名前関係'!$S$3:$S$6),""))</f>
      </c>
      <c r="BS69" s="31">
        <f>IF(Q69="",1,IF(RIGHT(LEFT($G$1,4),2)&gt;=LEFT(Q69,2),(IF(ISERROR(VLOOKUP(BH69,'名前関係'!$A$2:$B$22,2,FALSE)),0.7,VLOOKUP(BH69,'名前関係'!$A$2:$B$22,2,FALSE))),1))</f>
        <v>1</v>
      </c>
      <c r="BT69" s="33">
        <f t="shared" si="29"/>
      </c>
      <c r="BU69" s="34" t="e">
        <f>VLOOKUP(K69,'名前関係'!$D$12:$J$41,7,FALSE)</f>
        <v>#N/A</v>
      </c>
      <c r="BV69" s="33">
        <f t="shared" si="30"/>
      </c>
      <c r="BW69" s="119">
        <f t="shared" si="31"/>
      </c>
      <c r="BX69" s="33">
        <f t="shared" si="32"/>
      </c>
      <c r="BY69" s="33">
        <f t="shared" si="33"/>
      </c>
      <c r="BZ69" s="33" t="e">
        <f>LOOKUP(K69,燃料,'名前関係'!$K$12:$K$41)</f>
        <v>#N/A</v>
      </c>
      <c r="CA69" s="32" t="e">
        <f t="shared" si="34"/>
        <v>#N/A</v>
      </c>
      <c r="CB69" s="31">
        <f t="shared" si="35"/>
      </c>
      <c r="CC69" s="31">
        <f t="shared" si="36"/>
      </c>
      <c r="CD69" s="31">
        <f t="shared" si="37"/>
      </c>
      <c r="CE69" s="31">
        <f t="shared" si="38"/>
      </c>
      <c r="CF69" s="33">
        <f>IF(OR(AV69="",AV69=0),"",IF(AND(LEFT(K69,2)="11",BD69=4,CK69&gt;"200109"),"18",LOOKUP(K69,燃料,'名前関係'!$J$12:$J$41))&amp;BB69&amp;BE69)</f>
      </c>
      <c r="CG69" s="33">
        <f>IF(OR(AU69="",AU69=0),"",IF(AND(LEFT(K69,2)="11",BD69=4,CK69&gt;"200109"),"18",LOOKUP(K69,燃料,'名前関係'!$J$12:$J$41))&amp;BB69&amp;BE69)</f>
      </c>
      <c r="CH69" s="31" t="e">
        <f t="shared" si="39"/>
        <v>#N/A</v>
      </c>
      <c r="CI69" s="31" t="e">
        <f t="shared" si="40"/>
        <v>#N/A</v>
      </c>
      <c r="CJ69" s="33" t="e">
        <f aca="true" t="shared" si="52" ref="CJ69:CJ100">VLOOKUP(BI69,排出係数,4)</f>
        <v>#N/A</v>
      </c>
      <c r="CK69" s="113">
        <f t="shared" si="41"/>
      </c>
      <c r="CL69" s="113">
        <f t="shared" si="42"/>
      </c>
      <c r="CM69" s="113">
        <f t="shared" si="43"/>
      </c>
      <c r="CN69" s="113">
        <f t="shared" si="44"/>
      </c>
      <c r="CO69" s="113">
        <f t="shared" si="45"/>
      </c>
      <c r="CP69" s="113">
        <f>IF(AND(K69&lt;&gt;"",B69=""),1,IF(COUNTIF($B$5:$B69,B69)&gt;1,1,0))</f>
        <v>0</v>
      </c>
    </row>
    <row r="70" spans="1:94" s="35" customFormat="1" ht="13.5" customHeight="1">
      <c r="A70" s="53"/>
      <c r="B70" s="53"/>
      <c r="C70" s="53"/>
      <c r="D70" s="53"/>
      <c r="E70" s="53"/>
      <c r="F70" s="53"/>
      <c r="G70" s="53"/>
      <c r="H70" s="404"/>
      <c r="I70" s="405"/>
      <c r="J70" s="53"/>
      <c r="K70" s="53"/>
      <c r="L70" s="406"/>
      <c r="M70" s="407"/>
      <c r="N70" s="277"/>
      <c r="O70" s="278"/>
      <c r="P70" s="279"/>
      <c r="Q70" s="279"/>
      <c r="R70" s="402">
        <f aca="true" t="shared" si="53" ref="R70:R130">IF(ISERROR(BQ70)=TRUE,"要確認",IF(BQ70&lt;&gt;"",BQ70,IF(ISBLANK(K70)=TRUE,"",IF(BG70="メ","要確認",IF(ISBLANK(N70)=TRUE,IF(ISNUMBER(BJ70*BK70)=TRUE,BJ70*BK70,"要確認"),"要確認")))))</f>
      </c>
      <c r="S70" s="402">
        <f aca="true" t="shared" si="54" ref="S70:S130">IF(ISERROR(BR70)=TRUE,"要確認",IF(BR70&lt;&gt;"",BR70,IF(BO70&lt;&gt;"",BO70,IF(ISBLANK(K70)=TRUE,"",IF(BG70="メ","要確認",IF(ISBLANK(O70)=TRUE,IF(ISNUMBER(BL70*BM70)=TRUE,BL70*BM70,"要確認"),"要確認"))))))</f>
      </c>
      <c r="T70" s="403"/>
      <c r="U70" s="150">
        <f aca="true" t="shared" si="55" ref="U70:U130">IF(ISERROR(AO70/V70)=TRUE,"",AO70/V70)</f>
      </c>
      <c r="V70" s="150">
        <f>IF(ISERROR(#REF!)=TRUE,"",#REF!)</f>
      </c>
      <c r="W70" s="151"/>
      <c r="X70" s="111">
        <f aca="true" t="shared" si="56" ref="X70:X130">IF(ISBLANK(K70),"",IF(OR(BG70="電",BG70="燃"),"-",IF(ISBLANK(T70)=TRUE,IF(ISERROR(AO70/W70)=TRUE,"",AO70/W70),IF(ISERROR(AO70/U70)=TRUE,"",AO70/U70))))</f>
      </c>
      <c r="Y70" s="111"/>
      <c r="Z70" s="130"/>
      <c r="AA70" s="131"/>
      <c r="AB70" s="132"/>
      <c r="AC70" s="131"/>
      <c r="AD70" s="132"/>
      <c r="AE70" s="131"/>
      <c r="AF70" s="132"/>
      <c r="AG70" s="131"/>
      <c r="AH70" s="132"/>
      <c r="AI70" s="131"/>
      <c r="AJ70" s="132"/>
      <c r="AK70" s="266">
        <f aca="true" t="shared" si="57" ref="AK70:AK130">IF(OR(AND(AS70=18,AR70=17,AU70=1,OR(Z70="",AA70="",Z70&gt;AA70)),AND(AS70=18,AR70=18,AU70=1,OR(AA70="",Z70&gt;AA70)),AND(AS70=19,AU70=1,OR(AC70="",AA70&gt;AC70)),AND(AS70=20,AU70=1,OR(AE70="",AC70&gt;AE70)),AND(AS70=21,AU70=1,OR(AG70="",AE70&gt;AG70)),AND(AS70=22,AU70=1,OR(AI70="",AI70&gt;AI70))),"★","")</f>
      </c>
      <c r="AL70" s="128" t="e">
        <f aca="true" t="shared" si="58" ref="AL70:AL130">IF(AND(CJ70="否",AB70&lt;&gt;"廃止",AD70&lt;&gt;"廃止",AF70&lt;&gt;"廃止",AH70&lt;&gt;"廃止",AJ70&lt;&gt;"廃止"),IF(OR(AND(OR(LEFT(G70,1)="1",LEFT(G70,1)="4"),CK70&lt;"199704"),AND(LEFT(G70,1)="2",CK70&lt;"199804"),AND(LEFT(G70,1)="3",J70&gt;6000,CK70&lt;"199404"),AND(LEFT(G70,1)="3",J70&lt;=6000,CK70&lt;"199604"),AND(OR(LEFT(G70,1)="5",LEFT(G70,1)="6",LEFT(G70,1)="7",LEFT(G70,1)="8"),CK70&lt;"199604")),"★",""),"")</f>
        <v>#N/A</v>
      </c>
      <c r="AM70" s="127">
        <f aca="true" t="shared" si="59" ref="AM70:AM130">IF(OR(AU70="",AU70=0),"",R70)</f>
      </c>
      <c r="AN70" s="127">
        <f aca="true" t="shared" si="60" ref="AN70:AN130">IF(OR(AU70="",AU70=0),"",S70)</f>
      </c>
      <c r="AO70" s="113">
        <f aca="true" t="shared" si="61" ref="AO70:AO130">IF(AND(AU70=1,AK70=""),IF(AS70=18,AA70-Z70,IF(AS70=19,AC70-AA70,IF(AS70=20,AE70-AC70,IF(AS70=21,AG70-AE70,IF(AS70=22,AI70-AG70,""))))),"")</f>
      </c>
      <c r="AP70" s="112">
        <f aca="true" t="shared" si="62" ref="AP70:AP130">IF(OR(R70="要確認",ISBLANK(R70)=TRUE),"",IF(OR(AU70="",AU70=0,AK70="★"),"",R70*BC70*AO70/1000))</f>
      </c>
      <c r="AQ70" s="112">
        <f aca="true" t="shared" si="63" ref="AQ70:AQ130">IF(OR(S70="要確認",ISBLANK(S70)=TRUE),"",IF(OR(AU70="",AU70=0,AK70="★"),"",S70*BC70*AO70/1000))</f>
      </c>
      <c r="AR70" s="111">
        <f aca="true" t="shared" si="64" ref="AR70:AR130">IF(K70="","",IF(OR(AB70="新規",AB70="新規廃止"),18,IF(OR(AD70="新規",AD70="新規廃止"),19,IF(OR(AF70="新規",AF70="新規廃止"),20,IF(OR(AH70="新規",AH70="新規廃止"),21,IF(OR(AJ70="新規",AJ70="新規廃止"),22,17))))))</f>
      </c>
      <c r="AS70" s="111">
        <f>IF(K70="","",LOOKUP($G$1,実績報告年度,'名前関係'!$E$44:$E$48))</f>
      </c>
      <c r="AT70" s="111">
        <f aca="true" t="shared" si="65" ref="AT70:AT130">IF(K70="","",IF(OR(AB70="廃止",AB70="新規廃止"),18,IF(OR(AD70="廃止",AD70="新規廃止"),19,IF(OR(AF70="廃止",AF70="新規廃止"),20,IF(OR(AH70="廃止",AH70="新規廃止"),21,IF(OR(AJ70="廃止",AJ70="新規廃止"),22,23))))))</f>
      </c>
      <c r="AU70" s="111">
        <f aca="true" t="shared" si="66" ref="AU70:AU130">IF(K70="","",IF(AND((AS70&gt;=AR70),(AS70&lt;=AT70)),1,0))</f>
      </c>
      <c r="AV70" s="111">
        <f aca="true" t="shared" si="67" ref="AV70:AV130">IF(K70="","",IF(AND((AS70&gt;=AR70),(AS70&lt;AT70)),1,0))</f>
      </c>
      <c r="AW70" s="31">
        <f aca="true" ca="1" t="shared" si="68" ref="AW70:AW130">COUNTIF(OFFSET($AU$5,,,AY70,1),1)</f>
        <v>0</v>
      </c>
      <c r="AX70" s="31" t="e">
        <f t="shared" si="49"/>
        <v>#N/A</v>
      </c>
      <c r="AY70" s="31">
        <f>ROWS($AY$4:AY70)-1</f>
        <v>66</v>
      </c>
      <c r="AZ70" s="111" t="e">
        <f aca="true" t="shared" si="69" ref="AZ70:AZ130">AX70-AY70</f>
        <v>#N/A</v>
      </c>
      <c r="BA70" s="31" t="e">
        <f>LOOKUP(G70,種類,'名前関係'!$E$2:$E$9)</f>
        <v>#N/A</v>
      </c>
      <c r="BB70" s="31" t="e">
        <f>LOOKUP(G70,種類,'名前関係'!$F$2:$F$9)</f>
        <v>#N/A</v>
      </c>
      <c r="BC70" s="32">
        <f aca="true" t="shared" si="70" ref="BC70:BC130">IF(J70&gt;3500,J70/1000,1)</f>
        <v>1</v>
      </c>
      <c r="BD70" s="31">
        <f aca="true" t="shared" si="71" ref="BD70:BD130">IF(G70="","",IF(LEFT(G70,1)="4",0,IF(J70&lt;=1700,1,IF(J70&lt;=2500,2,IF(J70&lt;=3500,3,4)))))</f>
      </c>
      <c r="BE70" s="31">
        <f aca="true" t="shared" si="72" ref="BE70:BE130">IF(K70="","",IF(LEFT(G70,1)="1",IF(J70&lt;=3500,1,IF(J70&lt;=5000,2,3)),IF(LEFT(G70,1)="6",IF(J70&lt;=3500,1,IF(J70&lt;=5000,2,3)),"")))</f>
      </c>
      <c r="BF70" s="31" t="e">
        <f aca="true" t="shared" si="73" ref="BF70:BF130">IF(BA70="乗",0,IF(LEFT(G70,1)="4",0,IF(J70&lt;=1700,1,IF(J70&lt;=2500,2,IF(J70&lt;=3500,3,4)))))</f>
        <v>#N/A</v>
      </c>
      <c r="BG70" s="31" t="e">
        <f>LOOKUP(K70,燃料,'名前関係'!$E$12:$E$41)</f>
        <v>#N/A</v>
      </c>
      <c r="BH70" s="31">
        <f aca="true" t="shared" si="74" ref="BH70:BH130">IF(ISERROR(SEARCH("-",ASC(H70),1))=TRUE,UPPER(ASC(H70)),UPPER(LEFT(ASC(H70),SEARCH("-",ASC(H70),1)-1)))</f>
      </c>
      <c r="BI70" s="31" t="e">
        <f aca="true" t="shared" si="75" ref="BI70:BI130">IF(BG70="電","電",IF(BG70="燃","燃",BA70&amp;BF70&amp;BG70&amp;BH70))</f>
        <v>#N/A</v>
      </c>
      <c r="BJ70" s="31" t="e">
        <f t="shared" si="50"/>
        <v>#N/A</v>
      </c>
      <c r="BK70" s="31" t="e">
        <f>IF(OR(AND(LEFT(BH70,1)="U",BH70&lt;&gt;"U"),AND(LEFT(BH70,1)="L",BH70&lt;&gt;"L"),AND(LEFT(BH70,1)="T",BH70&lt;&gt;"T"),LEN(BH70)=3),1,LOOKUP(K70,燃料,'名前関係'!$F$12:$F$41))</f>
        <v>#N/A</v>
      </c>
      <c r="BL70" s="31" t="e">
        <f t="shared" si="51"/>
        <v>#N/A</v>
      </c>
      <c r="BM70" s="31" t="e">
        <f>IF(AND(LEFT(BH70,1)="V",BH70&lt;&gt;"V"),1,LOOKUP(K70,燃料,'名前関係'!$I$12:$I$41))</f>
        <v>#N/A</v>
      </c>
      <c r="BN70" s="268" t="e">
        <f aca="true" t="shared" si="76" ref="BN70:BN130">BF70&amp;LEFT(O70,1)</f>
        <v>#N/A</v>
      </c>
      <c r="BO70" s="32">
        <f>IF(ISERROR(BN70)=TRUE,"",IF(LEN(BN70)=2,LOOKUP(BN70,'名前関係'!$M$3:$M$10,'名前関係'!$N$3:$N$10),""))</f>
      </c>
      <c r="BP70" s="268" t="e">
        <f aca="true" t="shared" si="77" ref="BP70:BP130">BF70&amp;LEFT(N70,1)</f>
        <v>#N/A</v>
      </c>
      <c r="BQ70" s="32">
        <f>IF(ISERROR(BP70)=TRUE,"",IF(LEN(BP70)=2,LOOKUP(BP70,'名前関係'!$Q$3:$Q$6,'名前関係'!$R$3:$R$6),""))</f>
      </c>
      <c r="BR70" s="32">
        <f>IF(ISERROR(BP70)=TRUE,"",IF(LEN(BP70)=2,LOOKUP(BP70,'名前関係'!$Q$3:$Q$6,'名前関係'!$S$3:$S$6),""))</f>
      </c>
      <c r="BS70" s="31">
        <f>IF(Q70="",1,IF(RIGHT(LEFT($G$1,4),2)&gt;=LEFT(Q70,2),(IF(ISERROR(VLOOKUP(BH70,'名前関係'!$A$2:$B$22,2,FALSE)),0.7,VLOOKUP(BH70,'名前関係'!$A$2:$B$22,2,FALSE))),1))</f>
        <v>1</v>
      </c>
      <c r="BT70" s="33">
        <f aca="true" t="shared" si="78" ref="BT70:BT130">IF(OR(AV70="",AV70=0),"",IF(ISBLANK(K70)=TRUE," ",CONCATENATE(A70,LEFT(G70,1),BD70)))</f>
      </c>
      <c r="BU70" s="34" t="e">
        <f>VLOOKUP(K70,'名前関係'!$D$12:$J$41,7,FALSE)</f>
        <v>#N/A</v>
      </c>
      <c r="BV70" s="33">
        <f aca="true" t="shared" si="79" ref="BV70:BV130">IF(OR(AV70="",AV70=0),"",BU70&amp;BB70&amp;BE70)</f>
      </c>
      <c r="BW70" s="119">
        <f aca="true" t="shared" si="80" ref="BW70:BW130">IF(OR(AV70="",AV70=0),"",IF(AND(OR(BX70="Ｌ貨2",BX70="Ｌ貨3"),BY70=1),"",CONCATENATE(BU70,BB70,BE70)))</f>
      </c>
      <c r="BX70" s="33">
        <f aca="true" t="shared" si="81" ref="BX70:BX130">IF(BY70=1,BZ70&amp;BB70&amp;BE70,"")</f>
      </c>
      <c r="BY70" s="33">
        <f aca="true" t="shared" si="82" ref="BY70:BY130">IF(OR(AV70="",AV70=0),"",IF(CONCATENATE(LEFT(L70,4),LEFT(M70,2))&gt;"200109",1,""))</f>
      </c>
      <c r="BZ70" s="33" t="e">
        <f>LOOKUP(K70,燃料,'名前関係'!$K$12:$K$41)</f>
        <v>#N/A</v>
      </c>
      <c r="CA70" s="32" t="e">
        <f aca="true" t="shared" si="83" ref="CA70:CA130">BB70&amp;BF70</f>
        <v>#N/A</v>
      </c>
      <c r="CB70" s="31">
        <f aca="true" t="shared" si="84" ref="CB70:CB130">IF(OR(AV70="",AV70=0),"",IF(VALUE(LEFT(K70,2))&lt;6,0,IF(OR(ASC(RIGHT(K70,3))="pm)",ASC(RIGHT(K70,4))="pm))"),R70*BC70*0.9,IF(O70&lt;&gt;"",R70*BC70*0.9,IF(ISERROR(R70*BC70)=TRUE,"-",R70*BC70)))))</f>
      </c>
      <c r="CC70" s="31">
        <f aca="true" t="shared" si="85" ref="CC70:CC130">IF(OR(AU70="",AU70=0,AP70=""),"",IF(OR(ASC(RIGHT(K70,3))="pm)",ASC(RIGHT(K70,4))="pm))"),AP70*0.9,IF(O70&lt;&gt;"",AP70*0.9,IF(ISERROR(AP70)=TRUE,"-",AP70))))</f>
      </c>
      <c r="CD70" s="31">
        <f aca="true" t="shared" si="86" ref="CD70:CD130">IF(AND(AU70=1,AV70=0),1/2,AU70)</f>
      </c>
      <c r="CE70" s="31">
        <f aca="true" t="shared" si="87" ref="CE70:CE130">IF(Q70="","",1)</f>
      </c>
      <c r="CF70" s="33">
        <f>IF(OR(AV70="",AV70=0),"",IF(AND(LEFT(K70,2)="11",BD70=4,CK70&gt;"200109"),"18",LOOKUP(K70,燃料,'名前関係'!$J$12:$J$41))&amp;BB70&amp;BE70)</f>
      </c>
      <c r="CG70" s="33">
        <f>IF(OR(AU70="",AU70=0),"",IF(AND(LEFT(K70,2)="11",BD70=4,CK70&gt;"200109"),"18",LOOKUP(K70,燃料,'名前関係'!$J$12:$J$41))&amp;BB70&amp;BE70)</f>
      </c>
      <c r="CH70" s="31" t="e">
        <f aca="true" t="shared" si="88" ref="CH70:CH130">AT70&amp;BU70&amp;BB70&amp;BE70</f>
        <v>#N/A</v>
      </c>
      <c r="CI70" s="31" t="e">
        <f aca="true" t="shared" si="89" ref="CI70:CI130">AR70&amp;BU70&amp;BB70&amp;BE70</f>
        <v>#N/A</v>
      </c>
      <c r="CJ70" s="33" t="e">
        <f t="shared" si="52"/>
        <v>#N/A</v>
      </c>
      <c r="CK70" s="113">
        <f aca="true" t="shared" si="90" ref="CK70:CK130">LEFT(L70,4)&amp;LEFT(M70,2)</f>
      </c>
      <c r="CL70" s="113">
        <f aca="true" t="shared" si="91" ref="CL70:CL130">IF(ISBLANK(O70)=TRUE,"",AT70)</f>
      </c>
      <c r="CM70" s="113">
        <f aca="true" t="shared" si="92" ref="CM70:CM130">IF(ISBLANK(O70)=TRUE,"",AR70)</f>
      </c>
      <c r="CN70" s="113">
        <f aca="true" t="shared" si="93" ref="CN70:CN130">IF(ISBLANK(N70)=TRUE,"",AT70)</f>
      </c>
      <c r="CO70" s="113">
        <f aca="true" t="shared" si="94" ref="CO70:CO130">IF(ISBLANK(N70)=TRUE,"",AR70)</f>
      </c>
      <c r="CP70" s="113">
        <f>IF(AND(K70&lt;&gt;"",B70=""),1,IF(COUNTIF($B$5:$B70,B70)&gt;1,1,0))</f>
        <v>0</v>
      </c>
    </row>
    <row r="71" spans="1:94" s="35" customFormat="1" ht="13.5" customHeight="1">
      <c r="A71" s="53"/>
      <c r="B71" s="53"/>
      <c r="C71" s="53"/>
      <c r="D71" s="53"/>
      <c r="E71" s="53"/>
      <c r="F71" s="53"/>
      <c r="G71" s="53"/>
      <c r="H71" s="404"/>
      <c r="I71" s="405"/>
      <c r="J71" s="53"/>
      <c r="K71" s="53"/>
      <c r="L71" s="406"/>
      <c r="M71" s="407"/>
      <c r="N71" s="277"/>
      <c r="O71" s="278"/>
      <c r="P71" s="279"/>
      <c r="Q71" s="279"/>
      <c r="R71" s="402">
        <f t="shared" si="53"/>
      </c>
      <c r="S71" s="402">
        <f t="shared" si="54"/>
      </c>
      <c r="T71" s="403"/>
      <c r="U71" s="150">
        <f t="shared" si="55"/>
      </c>
      <c r="V71" s="150">
        <f>IF(ISERROR(#REF!)=TRUE,"",#REF!)</f>
      </c>
      <c r="W71" s="151"/>
      <c r="X71" s="111">
        <f t="shared" si="56"/>
      </c>
      <c r="Y71" s="111"/>
      <c r="Z71" s="130"/>
      <c r="AA71" s="131"/>
      <c r="AB71" s="132"/>
      <c r="AC71" s="131"/>
      <c r="AD71" s="132"/>
      <c r="AE71" s="131"/>
      <c r="AF71" s="132"/>
      <c r="AG71" s="131"/>
      <c r="AH71" s="132"/>
      <c r="AI71" s="131"/>
      <c r="AJ71" s="132"/>
      <c r="AK71" s="266">
        <f t="shared" si="57"/>
      </c>
      <c r="AL71" s="128" t="e">
        <f t="shared" si="58"/>
        <v>#N/A</v>
      </c>
      <c r="AM71" s="127">
        <f t="shared" si="59"/>
      </c>
      <c r="AN71" s="127">
        <f t="shared" si="60"/>
      </c>
      <c r="AO71" s="113">
        <f t="shared" si="61"/>
      </c>
      <c r="AP71" s="112">
        <f t="shared" si="62"/>
      </c>
      <c r="AQ71" s="112">
        <f t="shared" si="63"/>
      </c>
      <c r="AR71" s="111">
        <f t="shared" si="64"/>
      </c>
      <c r="AS71" s="111">
        <f>IF(K71="","",LOOKUP($G$1,実績報告年度,'名前関係'!$E$44:$E$48))</f>
      </c>
      <c r="AT71" s="111">
        <f t="shared" si="65"/>
      </c>
      <c r="AU71" s="111">
        <f t="shared" si="66"/>
      </c>
      <c r="AV71" s="111">
        <f t="shared" si="67"/>
      </c>
      <c r="AW71" s="31">
        <f ca="1" t="shared" si="68"/>
        <v>0</v>
      </c>
      <c r="AX71" s="31" t="e">
        <f t="shared" si="49"/>
        <v>#N/A</v>
      </c>
      <c r="AY71" s="31">
        <f>ROWS($AY$4:AY71)-1</f>
        <v>67</v>
      </c>
      <c r="AZ71" s="111" t="e">
        <f t="shared" si="69"/>
        <v>#N/A</v>
      </c>
      <c r="BA71" s="31" t="e">
        <f>LOOKUP(G71,種類,'名前関係'!$E$2:$E$9)</f>
        <v>#N/A</v>
      </c>
      <c r="BB71" s="31" t="e">
        <f>LOOKUP(G71,種類,'名前関係'!$F$2:$F$9)</f>
        <v>#N/A</v>
      </c>
      <c r="BC71" s="32">
        <f t="shared" si="70"/>
        <v>1</v>
      </c>
      <c r="BD71" s="31">
        <f t="shared" si="71"/>
      </c>
      <c r="BE71" s="31">
        <f t="shared" si="72"/>
      </c>
      <c r="BF71" s="31" t="e">
        <f t="shared" si="73"/>
        <v>#N/A</v>
      </c>
      <c r="BG71" s="31" t="e">
        <f>LOOKUP(K71,燃料,'名前関係'!$E$12:$E$41)</f>
        <v>#N/A</v>
      </c>
      <c r="BH71" s="31">
        <f t="shared" si="74"/>
      </c>
      <c r="BI71" s="31" t="e">
        <f t="shared" si="75"/>
        <v>#N/A</v>
      </c>
      <c r="BJ71" s="31" t="e">
        <f t="shared" si="50"/>
        <v>#N/A</v>
      </c>
      <c r="BK71" s="31" t="e">
        <f>IF(OR(AND(LEFT(BH71,1)="U",BH71&lt;&gt;"U"),AND(LEFT(BH71,1)="L",BH71&lt;&gt;"L"),AND(LEFT(BH71,1)="T",BH71&lt;&gt;"T"),LEN(BH71)=3),1,LOOKUP(K71,燃料,'名前関係'!$F$12:$F$41))</f>
        <v>#N/A</v>
      </c>
      <c r="BL71" s="31" t="e">
        <f t="shared" si="51"/>
        <v>#N/A</v>
      </c>
      <c r="BM71" s="31" t="e">
        <f>IF(AND(LEFT(BH71,1)="V",BH71&lt;&gt;"V"),1,LOOKUP(K71,燃料,'名前関係'!$I$12:$I$41))</f>
        <v>#N/A</v>
      </c>
      <c r="BN71" s="268" t="e">
        <f t="shared" si="76"/>
        <v>#N/A</v>
      </c>
      <c r="BO71" s="32">
        <f>IF(ISERROR(BN71)=TRUE,"",IF(LEN(BN71)=2,LOOKUP(BN71,'名前関係'!$M$3:$M$10,'名前関係'!$N$3:$N$10),""))</f>
      </c>
      <c r="BP71" s="268" t="e">
        <f t="shared" si="77"/>
        <v>#N/A</v>
      </c>
      <c r="BQ71" s="32">
        <f>IF(ISERROR(BP71)=TRUE,"",IF(LEN(BP71)=2,LOOKUP(BP71,'名前関係'!$Q$3:$Q$6,'名前関係'!$R$3:$R$6),""))</f>
      </c>
      <c r="BR71" s="32">
        <f>IF(ISERROR(BP71)=TRUE,"",IF(LEN(BP71)=2,LOOKUP(BP71,'名前関係'!$Q$3:$Q$6,'名前関係'!$S$3:$S$6),""))</f>
      </c>
      <c r="BS71" s="31">
        <f>IF(Q71="",1,IF(RIGHT(LEFT($G$1,4),2)&gt;=LEFT(Q71,2),(IF(ISERROR(VLOOKUP(BH71,'名前関係'!$A$2:$B$22,2,FALSE)),0.7,VLOOKUP(BH71,'名前関係'!$A$2:$B$22,2,FALSE))),1))</f>
        <v>1</v>
      </c>
      <c r="BT71" s="33">
        <f t="shared" si="78"/>
      </c>
      <c r="BU71" s="34" t="e">
        <f>VLOOKUP(K71,'名前関係'!$D$12:$J$41,7,FALSE)</f>
        <v>#N/A</v>
      </c>
      <c r="BV71" s="33">
        <f t="shared" si="79"/>
      </c>
      <c r="BW71" s="119">
        <f t="shared" si="80"/>
      </c>
      <c r="BX71" s="33">
        <f t="shared" si="81"/>
      </c>
      <c r="BY71" s="33">
        <f t="shared" si="82"/>
      </c>
      <c r="BZ71" s="33" t="e">
        <f>LOOKUP(K71,燃料,'名前関係'!$K$12:$K$41)</f>
        <v>#N/A</v>
      </c>
      <c r="CA71" s="32" t="e">
        <f t="shared" si="83"/>
        <v>#N/A</v>
      </c>
      <c r="CB71" s="31">
        <f t="shared" si="84"/>
      </c>
      <c r="CC71" s="31">
        <f t="shared" si="85"/>
      </c>
      <c r="CD71" s="31">
        <f t="shared" si="86"/>
      </c>
      <c r="CE71" s="31">
        <f t="shared" si="87"/>
      </c>
      <c r="CF71" s="33">
        <f>IF(OR(AV71="",AV71=0),"",IF(AND(LEFT(K71,2)="11",BD71=4,CK71&gt;"200109"),"18",LOOKUP(K71,燃料,'名前関係'!$J$12:$J$41))&amp;BB71&amp;BE71)</f>
      </c>
      <c r="CG71" s="33">
        <f>IF(OR(AU71="",AU71=0),"",IF(AND(LEFT(K71,2)="11",BD71=4,CK71&gt;"200109"),"18",LOOKUP(K71,燃料,'名前関係'!$J$12:$J$41))&amp;BB71&amp;BE71)</f>
      </c>
      <c r="CH71" s="31" t="e">
        <f t="shared" si="88"/>
        <v>#N/A</v>
      </c>
      <c r="CI71" s="31" t="e">
        <f t="shared" si="89"/>
        <v>#N/A</v>
      </c>
      <c r="CJ71" s="33" t="e">
        <f t="shared" si="52"/>
        <v>#N/A</v>
      </c>
      <c r="CK71" s="113">
        <f t="shared" si="90"/>
      </c>
      <c r="CL71" s="113">
        <f t="shared" si="91"/>
      </c>
      <c r="CM71" s="113">
        <f t="shared" si="92"/>
      </c>
      <c r="CN71" s="113">
        <f t="shared" si="93"/>
      </c>
      <c r="CO71" s="113">
        <f t="shared" si="94"/>
      </c>
      <c r="CP71" s="113">
        <f>IF(AND(K71&lt;&gt;"",B71=""),1,IF(COUNTIF($B$5:$B71,B71)&gt;1,1,0))</f>
        <v>0</v>
      </c>
    </row>
    <row r="72" spans="1:94" s="35" customFormat="1" ht="13.5" customHeight="1">
      <c r="A72" s="53"/>
      <c r="B72" s="53"/>
      <c r="C72" s="53"/>
      <c r="D72" s="53"/>
      <c r="E72" s="53"/>
      <c r="F72" s="53"/>
      <c r="G72" s="53"/>
      <c r="H72" s="404"/>
      <c r="I72" s="405"/>
      <c r="J72" s="53"/>
      <c r="K72" s="53"/>
      <c r="L72" s="406"/>
      <c r="M72" s="407"/>
      <c r="N72" s="277"/>
      <c r="O72" s="278"/>
      <c r="P72" s="279"/>
      <c r="Q72" s="279"/>
      <c r="R72" s="402">
        <f t="shared" si="53"/>
      </c>
      <c r="S72" s="402">
        <f t="shared" si="54"/>
      </c>
      <c r="T72" s="403"/>
      <c r="U72" s="150">
        <f t="shared" si="55"/>
      </c>
      <c r="V72" s="150">
        <f>IF(ISERROR(#REF!)=TRUE,"",#REF!)</f>
      </c>
      <c r="W72" s="151"/>
      <c r="X72" s="111">
        <f t="shared" si="56"/>
      </c>
      <c r="Y72" s="111"/>
      <c r="Z72" s="130"/>
      <c r="AA72" s="131"/>
      <c r="AB72" s="132"/>
      <c r="AC72" s="131"/>
      <c r="AD72" s="132"/>
      <c r="AE72" s="131"/>
      <c r="AF72" s="132"/>
      <c r="AG72" s="131"/>
      <c r="AH72" s="132"/>
      <c r="AI72" s="131"/>
      <c r="AJ72" s="132"/>
      <c r="AK72" s="266">
        <f t="shared" si="57"/>
      </c>
      <c r="AL72" s="128" t="e">
        <f t="shared" si="58"/>
        <v>#N/A</v>
      </c>
      <c r="AM72" s="127">
        <f t="shared" si="59"/>
      </c>
      <c r="AN72" s="127">
        <f t="shared" si="60"/>
      </c>
      <c r="AO72" s="113">
        <f t="shared" si="61"/>
      </c>
      <c r="AP72" s="112">
        <f t="shared" si="62"/>
      </c>
      <c r="AQ72" s="112">
        <f t="shared" si="63"/>
      </c>
      <c r="AR72" s="111">
        <f t="shared" si="64"/>
      </c>
      <c r="AS72" s="111">
        <f>IF(K72="","",LOOKUP($G$1,実績報告年度,'名前関係'!$E$44:$E$48))</f>
      </c>
      <c r="AT72" s="111">
        <f t="shared" si="65"/>
      </c>
      <c r="AU72" s="111">
        <f t="shared" si="66"/>
      </c>
      <c r="AV72" s="111">
        <f t="shared" si="67"/>
      </c>
      <c r="AW72" s="31">
        <f ca="1" t="shared" si="68"/>
        <v>0</v>
      </c>
      <c r="AX72" s="31" t="e">
        <f t="shared" si="49"/>
        <v>#N/A</v>
      </c>
      <c r="AY72" s="31">
        <f>ROWS($AY$4:AY72)-1</f>
        <v>68</v>
      </c>
      <c r="AZ72" s="111" t="e">
        <f t="shared" si="69"/>
        <v>#N/A</v>
      </c>
      <c r="BA72" s="31" t="e">
        <f>LOOKUP(G72,種類,'名前関係'!$E$2:$E$9)</f>
        <v>#N/A</v>
      </c>
      <c r="BB72" s="31" t="e">
        <f>LOOKUP(G72,種類,'名前関係'!$F$2:$F$9)</f>
        <v>#N/A</v>
      </c>
      <c r="BC72" s="32">
        <f t="shared" si="70"/>
        <v>1</v>
      </c>
      <c r="BD72" s="31">
        <f t="shared" si="71"/>
      </c>
      <c r="BE72" s="31">
        <f t="shared" si="72"/>
      </c>
      <c r="BF72" s="31" t="e">
        <f t="shared" si="73"/>
        <v>#N/A</v>
      </c>
      <c r="BG72" s="31" t="e">
        <f>LOOKUP(K72,燃料,'名前関係'!$E$12:$E$41)</f>
        <v>#N/A</v>
      </c>
      <c r="BH72" s="31">
        <f t="shared" si="74"/>
      </c>
      <c r="BI72" s="31" t="e">
        <f t="shared" si="75"/>
        <v>#N/A</v>
      </c>
      <c r="BJ72" s="31" t="e">
        <f t="shared" si="50"/>
        <v>#N/A</v>
      </c>
      <c r="BK72" s="31" t="e">
        <f>IF(OR(AND(LEFT(BH72,1)="U",BH72&lt;&gt;"U"),AND(LEFT(BH72,1)="L",BH72&lt;&gt;"L"),AND(LEFT(BH72,1)="T",BH72&lt;&gt;"T"),LEN(BH72)=3),1,LOOKUP(K72,燃料,'名前関係'!$F$12:$F$41))</f>
        <v>#N/A</v>
      </c>
      <c r="BL72" s="31" t="e">
        <f t="shared" si="51"/>
        <v>#N/A</v>
      </c>
      <c r="BM72" s="31" t="e">
        <f>IF(AND(LEFT(BH72,1)="V",BH72&lt;&gt;"V"),1,LOOKUP(K72,燃料,'名前関係'!$I$12:$I$41))</f>
        <v>#N/A</v>
      </c>
      <c r="BN72" s="268" t="e">
        <f t="shared" si="76"/>
        <v>#N/A</v>
      </c>
      <c r="BO72" s="32">
        <f>IF(ISERROR(BN72)=TRUE,"",IF(LEN(BN72)=2,LOOKUP(BN72,'名前関係'!$M$3:$M$10,'名前関係'!$N$3:$N$10),""))</f>
      </c>
      <c r="BP72" s="268" t="e">
        <f t="shared" si="77"/>
        <v>#N/A</v>
      </c>
      <c r="BQ72" s="32">
        <f>IF(ISERROR(BP72)=TRUE,"",IF(LEN(BP72)=2,LOOKUP(BP72,'名前関係'!$Q$3:$Q$6,'名前関係'!$R$3:$R$6),""))</f>
      </c>
      <c r="BR72" s="32">
        <f>IF(ISERROR(BP72)=TRUE,"",IF(LEN(BP72)=2,LOOKUP(BP72,'名前関係'!$Q$3:$Q$6,'名前関係'!$S$3:$S$6),""))</f>
      </c>
      <c r="BS72" s="31">
        <f>IF(Q72="",1,IF(RIGHT(LEFT($G$1,4),2)&gt;=LEFT(Q72,2),(IF(ISERROR(VLOOKUP(BH72,'名前関係'!$A$2:$B$22,2,FALSE)),0.7,VLOOKUP(BH72,'名前関係'!$A$2:$B$22,2,FALSE))),1))</f>
        <v>1</v>
      </c>
      <c r="BT72" s="33">
        <f t="shared" si="78"/>
      </c>
      <c r="BU72" s="34" t="e">
        <f>VLOOKUP(K72,'名前関係'!$D$12:$J$41,7,FALSE)</f>
        <v>#N/A</v>
      </c>
      <c r="BV72" s="33">
        <f t="shared" si="79"/>
      </c>
      <c r="BW72" s="119">
        <f t="shared" si="80"/>
      </c>
      <c r="BX72" s="33">
        <f t="shared" si="81"/>
      </c>
      <c r="BY72" s="33">
        <f t="shared" si="82"/>
      </c>
      <c r="BZ72" s="33" t="e">
        <f>LOOKUP(K72,燃料,'名前関係'!$K$12:$K$41)</f>
        <v>#N/A</v>
      </c>
      <c r="CA72" s="32" t="e">
        <f t="shared" si="83"/>
        <v>#N/A</v>
      </c>
      <c r="CB72" s="31">
        <f t="shared" si="84"/>
      </c>
      <c r="CC72" s="31">
        <f t="shared" si="85"/>
      </c>
      <c r="CD72" s="31">
        <f t="shared" si="86"/>
      </c>
      <c r="CE72" s="31">
        <f t="shared" si="87"/>
      </c>
      <c r="CF72" s="33">
        <f>IF(OR(AV72="",AV72=0),"",IF(AND(LEFT(K72,2)="11",BD72=4,CK72&gt;"200109"),"18",LOOKUP(K72,燃料,'名前関係'!$J$12:$J$41))&amp;BB72&amp;BE72)</f>
      </c>
      <c r="CG72" s="33">
        <f>IF(OR(AU72="",AU72=0),"",IF(AND(LEFT(K72,2)="11",BD72=4,CK72&gt;"200109"),"18",LOOKUP(K72,燃料,'名前関係'!$J$12:$J$41))&amp;BB72&amp;BE72)</f>
      </c>
      <c r="CH72" s="31" t="e">
        <f t="shared" si="88"/>
        <v>#N/A</v>
      </c>
      <c r="CI72" s="31" t="e">
        <f t="shared" si="89"/>
        <v>#N/A</v>
      </c>
      <c r="CJ72" s="33" t="e">
        <f t="shared" si="52"/>
        <v>#N/A</v>
      </c>
      <c r="CK72" s="113">
        <f t="shared" si="90"/>
      </c>
      <c r="CL72" s="113">
        <f t="shared" si="91"/>
      </c>
      <c r="CM72" s="113">
        <f t="shared" si="92"/>
      </c>
      <c r="CN72" s="113">
        <f t="shared" si="93"/>
      </c>
      <c r="CO72" s="113">
        <f t="shared" si="94"/>
      </c>
      <c r="CP72" s="113">
        <f>IF(AND(K72&lt;&gt;"",B72=""),1,IF(COUNTIF($B$5:$B72,B72)&gt;1,1,0))</f>
        <v>0</v>
      </c>
    </row>
    <row r="73" spans="1:94" s="35" customFormat="1" ht="13.5" customHeight="1">
      <c r="A73" s="53"/>
      <c r="B73" s="53"/>
      <c r="C73" s="53"/>
      <c r="D73" s="53"/>
      <c r="E73" s="53"/>
      <c r="F73" s="53"/>
      <c r="G73" s="53"/>
      <c r="H73" s="404"/>
      <c r="I73" s="405"/>
      <c r="J73" s="53"/>
      <c r="K73" s="53"/>
      <c r="L73" s="406"/>
      <c r="M73" s="407"/>
      <c r="N73" s="277"/>
      <c r="O73" s="278"/>
      <c r="P73" s="279"/>
      <c r="Q73" s="279"/>
      <c r="R73" s="402">
        <f t="shared" si="53"/>
      </c>
      <c r="S73" s="402">
        <f t="shared" si="54"/>
      </c>
      <c r="T73" s="403"/>
      <c r="U73" s="150">
        <f t="shared" si="55"/>
      </c>
      <c r="V73" s="150">
        <f>IF(ISERROR(#REF!)=TRUE,"",#REF!)</f>
      </c>
      <c r="W73" s="151"/>
      <c r="X73" s="111">
        <f t="shared" si="56"/>
      </c>
      <c r="Y73" s="111"/>
      <c r="Z73" s="130"/>
      <c r="AA73" s="131"/>
      <c r="AB73" s="132"/>
      <c r="AC73" s="131"/>
      <c r="AD73" s="132"/>
      <c r="AE73" s="131"/>
      <c r="AF73" s="132"/>
      <c r="AG73" s="131"/>
      <c r="AH73" s="132"/>
      <c r="AI73" s="131"/>
      <c r="AJ73" s="132"/>
      <c r="AK73" s="266">
        <f t="shared" si="57"/>
      </c>
      <c r="AL73" s="128" t="e">
        <f t="shared" si="58"/>
        <v>#N/A</v>
      </c>
      <c r="AM73" s="127">
        <f t="shared" si="59"/>
      </c>
      <c r="AN73" s="127">
        <f t="shared" si="60"/>
      </c>
      <c r="AO73" s="113">
        <f t="shared" si="61"/>
      </c>
      <c r="AP73" s="112">
        <f t="shared" si="62"/>
      </c>
      <c r="AQ73" s="112">
        <f t="shared" si="63"/>
      </c>
      <c r="AR73" s="111">
        <f t="shared" si="64"/>
      </c>
      <c r="AS73" s="111">
        <f>IF(K73="","",LOOKUP($G$1,実績報告年度,'名前関係'!$E$44:$E$48))</f>
      </c>
      <c r="AT73" s="111">
        <f t="shared" si="65"/>
      </c>
      <c r="AU73" s="111">
        <f t="shared" si="66"/>
      </c>
      <c r="AV73" s="111">
        <f t="shared" si="67"/>
      </c>
      <c r="AW73" s="31">
        <f ca="1" t="shared" si="68"/>
        <v>0</v>
      </c>
      <c r="AX73" s="31" t="e">
        <f t="shared" si="49"/>
        <v>#N/A</v>
      </c>
      <c r="AY73" s="31">
        <f>ROWS($AY$4:AY73)-1</f>
        <v>69</v>
      </c>
      <c r="AZ73" s="111" t="e">
        <f t="shared" si="69"/>
        <v>#N/A</v>
      </c>
      <c r="BA73" s="31" t="e">
        <f>LOOKUP(G73,種類,'名前関係'!$E$2:$E$9)</f>
        <v>#N/A</v>
      </c>
      <c r="BB73" s="31" t="e">
        <f>LOOKUP(G73,種類,'名前関係'!$F$2:$F$9)</f>
        <v>#N/A</v>
      </c>
      <c r="BC73" s="32">
        <f t="shared" si="70"/>
        <v>1</v>
      </c>
      <c r="BD73" s="31">
        <f t="shared" si="71"/>
      </c>
      <c r="BE73" s="31">
        <f t="shared" si="72"/>
      </c>
      <c r="BF73" s="31" t="e">
        <f t="shared" si="73"/>
        <v>#N/A</v>
      </c>
      <c r="BG73" s="31" t="e">
        <f>LOOKUP(K73,燃料,'名前関係'!$E$12:$E$41)</f>
        <v>#N/A</v>
      </c>
      <c r="BH73" s="31">
        <f t="shared" si="74"/>
      </c>
      <c r="BI73" s="31" t="e">
        <f t="shared" si="75"/>
        <v>#N/A</v>
      </c>
      <c r="BJ73" s="31" t="e">
        <f t="shared" si="50"/>
        <v>#N/A</v>
      </c>
      <c r="BK73" s="31" t="e">
        <f>IF(OR(AND(LEFT(BH73,1)="U",BH73&lt;&gt;"U"),AND(LEFT(BH73,1)="L",BH73&lt;&gt;"L"),AND(LEFT(BH73,1)="T",BH73&lt;&gt;"T"),LEN(BH73)=3),1,LOOKUP(K73,燃料,'名前関係'!$F$12:$F$41))</f>
        <v>#N/A</v>
      </c>
      <c r="BL73" s="31" t="e">
        <f t="shared" si="51"/>
        <v>#N/A</v>
      </c>
      <c r="BM73" s="31" t="e">
        <f>IF(AND(LEFT(BH73,1)="V",BH73&lt;&gt;"V"),1,LOOKUP(K73,燃料,'名前関係'!$I$12:$I$41))</f>
        <v>#N/A</v>
      </c>
      <c r="BN73" s="268" t="e">
        <f t="shared" si="76"/>
        <v>#N/A</v>
      </c>
      <c r="BO73" s="32">
        <f>IF(ISERROR(BN73)=TRUE,"",IF(LEN(BN73)=2,LOOKUP(BN73,'名前関係'!$M$3:$M$10,'名前関係'!$N$3:$N$10),""))</f>
      </c>
      <c r="BP73" s="268" t="e">
        <f t="shared" si="77"/>
        <v>#N/A</v>
      </c>
      <c r="BQ73" s="32">
        <f>IF(ISERROR(BP73)=TRUE,"",IF(LEN(BP73)=2,LOOKUP(BP73,'名前関係'!$Q$3:$Q$6,'名前関係'!$R$3:$R$6),""))</f>
      </c>
      <c r="BR73" s="32">
        <f>IF(ISERROR(BP73)=TRUE,"",IF(LEN(BP73)=2,LOOKUP(BP73,'名前関係'!$Q$3:$Q$6,'名前関係'!$S$3:$S$6),""))</f>
      </c>
      <c r="BS73" s="31">
        <f>IF(Q73="",1,IF(RIGHT(LEFT($G$1,4),2)&gt;=LEFT(Q73,2),(IF(ISERROR(VLOOKUP(BH73,'名前関係'!$A$2:$B$22,2,FALSE)),0.7,VLOOKUP(BH73,'名前関係'!$A$2:$B$22,2,FALSE))),1))</f>
        <v>1</v>
      </c>
      <c r="BT73" s="33">
        <f t="shared" si="78"/>
      </c>
      <c r="BU73" s="34" t="e">
        <f>VLOOKUP(K73,'名前関係'!$D$12:$J$41,7,FALSE)</f>
        <v>#N/A</v>
      </c>
      <c r="BV73" s="33">
        <f t="shared" si="79"/>
      </c>
      <c r="BW73" s="119">
        <f t="shared" si="80"/>
      </c>
      <c r="BX73" s="33">
        <f t="shared" si="81"/>
      </c>
      <c r="BY73" s="33">
        <f t="shared" si="82"/>
      </c>
      <c r="BZ73" s="33" t="e">
        <f>LOOKUP(K73,燃料,'名前関係'!$K$12:$K$41)</f>
        <v>#N/A</v>
      </c>
      <c r="CA73" s="32" t="e">
        <f t="shared" si="83"/>
        <v>#N/A</v>
      </c>
      <c r="CB73" s="31">
        <f t="shared" si="84"/>
      </c>
      <c r="CC73" s="31">
        <f t="shared" si="85"/>
      </c>
      <c r="CD73" s="31">
        <f t="shared" si="86"/>
      </c>
      <c r="CE73" s="31">
        <f t="shared" si="87"/>
      </c>
      <c r="CF73" s="33">
        <f>IF(OR(AV73="",AV73=0),"",IF(AND(LEFT(K73,2)="11",BD73=4,CK73&gt;"200109"),"18",LOOKUP(K73,燃料,'名前関係'!$J$12:$J$41))&amp;BB73&amp;BE73)</f>
      </c>
      <c r="CG73" s="33">
        <f>IF(OR(AU73="",AU73=0),"",IF(AND(LEFT(K73,2)="11",BD73=4,CK73&gt;"200109"),"18",LOOKUP(K73,燃料,'名前関係'!$J$12:$J$41))&amp;BB73&amp;BE73)</f>
      </c>
      <c r="CH73" s="31" t="e">
        <f t="shared" si="88"/>
        <v>#N/A</v>
      </c>
      <c r="CI73" s="31" t="e">
        <f t="shared" si="89"/>
        <v>#N/A</v>
      </c>
      <c r="CJ73" s="33" t="e">
        <f t="shared" si="52"/>
        <v>#N/A</v>
      </c>
      <c r="CK73" s="113">
        <f t="shared" si="90"/>
      </c>
      <c r="CL73" s="113">
        <f t="shared" si="91"/>
      </c>
      <c r="CM73" s="113">
        <f t="shared" si="92"/>
      </c>
      <c r="CN73" s="113">
        <f t="shared" si="93"/>
      </c>
      <c r="CO73" s="113">
        <f t="shared" si="94"/>
      </c>
      <c r="CP73" s="113">
        <f>IF(AND(K73&lt;&gt;"",B73=""),1,IF(COUNTIF($B$5:$B73,B73)&gt;1,1,0))</f>
        <v>0</v>
      </c>
    </row>
    <row r="74" spans="1:94" s="35" customFormat="1" ht="13.5" customHeight="1">
      <c r="A74" s="53"/>
      <c r="B74" s="53"/>
      <c r="C74" s="53"/>
      <c r="D74" s="53"/>
      <c r="E74" s="53"/>
      <c r="F74" s="53"/>
      <c r="G74" s="53"/>
      <c r="H74" s="404"/>
      <c r="I74" s="405"/>
      <c r="J74" s="53"/>
      <c r="K74" s="53"/>
      <c r="L74" s="406"/>
      <c r="M74" s="407"/>
      <c r="N74" s="277"/>
      <c r="O74" s="278"/>
      <c r="P74" s="279"/>
      <c r="Q74" s="279"/>
      <c r="R74" s="402">
        <f t="shared" si="53"/>
      </c>
      <c r="S74" s="402">
        <f t="shared" si="54"/>
      </c>
      <c r="T74" s="403"/>
      <c r="U74" s="150">
        <f t="shared" si="55"/>
      </c>
      <c r="V74" s="150">
        <f>IF(ISERROR(#REF!)=TRUE,"",#REF!)</f>
      </c>
      <c r="W74" s="151"/>
      <c r="X74" s="111">
        <f t="shared" si="56"/>
      </c>
      <c r="Y74" s="111"/>
      <c r="Z74" s="130"/>
      <c r="AA74" s="131"/>
      <c r="AB74" s="132"/>
      <c r="AC74" s="131"/>
      <c r="AD74" s="132"/>
      <c r="AE74" s="131"/>
      <c r="AF74" s="132"/>
      <c r="AG74" s="131"/>
      <c r="AH74" s="132"/>
      <c r="AI74" s="131"/>
      <c r="AJ74" s="132"/>
      <c r="AK74" s="266">
        <f t="shared" si="57"/>
      </c>
      <c r="AL74" s="128" t="e">
        <f t="shared" si="58"/>
        <v>#N/A</v>
      </c>
      <c r="AM74" s="127">
        <f t="shared" si="59"/>
      </c>
      <c r="AN74" s="127">
        <f t="shared" si="60"/>
      </c>
      <c r="AO74" s="113">
        <f t="shared" si="61"/>
      </c>
      <c r="AP74" s="112">
        <f t="shared" si="62"/>
      </c>
      <c r="AQ74" s="112">
        <f t="shared" si="63"/>
      </c>
      <c r="AR74" s="111">
        <f t="shared" si="64"/>
      </c>
      <c r="AS74" s="111">
        <f>IF(K74="","",LOOKUP($G$1,実績報告年度,'名前関係'!$E$44:$E$48))</f>
      </c>
      <c r="AT74" s="111">
        <f t="shared" si="65"/>
      </c>
      <c r="AU74" s="111">
        <f t="shared" si="66"/>
      </c>
      <c r="AV74" s="111">
        <f t="shared" si="67"/>
      </c>
      <c r="AW74" s="31">
        <f ca="1" t="shared" si="68"/>
        <v>0</v>
      </c>
      <c r="AX74" s="31" t="e">
        <f t="shared" si="49"/>
        <v>#N/A</v>
      </c>
      <c r="AY74" s="31">
        <f>ROWS($AY$4:AY74)-1</f>
        <v>70</v>
      </c>
      <c r="AZ74" s="111" t="e">
        <f t="shared" si="69"/>
        <v>#N/A</v>
      </c>
      <c r="BA74" s="31" t="e">
        <f>LOOKUP(G74,種類,'名前関係'!$E$2:$E$9)</f>
        <v>#N/A</v>
      </c>
      <c r="BB74" s="31" t="e">
        <f>LOOKUP(G74,種類,'名前関係'!$F$2:$F$9)</f>
        <v>#N/A</v>
      </c>
      <c r="BC74" s="32">
        <f t="shared" si="70"/>
        <v>1</v>
      </c>
      <c r="BD74" s="31">
        <f t="shared" si="71"/>
      </c>
      <c r="BE74" s="31">
        <f t="shared" si="72"/>
      </c>
      <c r="BF74" s="31" t="e">
        <f t="shared" si="73"/>
        <v>#N/A</v>
      </c>
      <c r="BG74" s="31" t="e">
        <f>LOOKUP(K74,燃料,'名前関係'!$E$12:$E$41)</f>
        <v>#N/A</v>
      </c>
      <c r="BH74" s="31">
        <f t="shared" si="74"/>
      </c>
      <c r="BI74" s="31" t="e">
        <f t="shared" si="75"/>
        <v>#N/A</v>
      </c>
      <c r="BJ74" s="31" t="e">
        <f t="shared" si="50"/>
        <v>#N/A</v>
      </c>
      <c r="BK74" s="31" t="e">
        <f>IF(OR(AND(LEFT(BH74,1)="U",BH74&lt;&gt;"U"),AND(LEFT(BH74,1)="L",BH74&lt;&gt;"L"),AND(LEFT(BH74,1)="T",BH74&lt;&gt;"T"),LEN(BH74)=3),1,LOOKUP(K74,燃料,'名前関係'!$F$12:$F$41))</f>
        <v>#N/A</v>
      </c>
      <c r="BL74" s="31" t="e">
        <f t="shared" si="51"/>
        <v>#N/A</v>
      </c>
      <c r="BM74" s="31" t="e">
        <f>IF(AND(LEFT(BH74,1)="V",BH74&lt;&gt;"V"),1,LOOKUP(K74,燃料,'名前関係'!$I$12:$I$41))</f>
        <v>#N/A</v>
      </c>
      <c r="BN74" s="268" t="e">
        <f t="shared" si="76"/>
        <v>#N/A</v>
      </c>
      <c r="BO74" s="32">
        <f>IF(ISERROR(BN74)=TRUE,"",IF(LEN(BN74)=2,LOOKUP(BN74,'名前関係'!$M$3:$M$10,'名前関係'!$N$3:$N$10),""))</f>
      </c>
      <c r="BP74" s="268" t="e">
        <f t="shared" si="77"/>
        <v>#N/A</v>
      </c>
      <c r="BQ74" s="32">
        <f>IF(ISERROR(BP74)=TRUE,"",IF(LEN(BP74)=2,LOOKUP(BP74,'名前関係'!$Q$3:$Q$6,'名前関係'!$R$3:$R$6),""))</f>
      </c>
      <c r="BR74" s="32">
        <f>IF(ISERROR(BP74)=TRUE,"",IF(LEN(BP74)=2,LOOKUP(BP74,'名前関係'!$Q$3:$Q$6,'名前関係'!$S$3:$S$6),""))</f>
      </c>
      <c r="BS74" s="31">
        <f>IF(Q74="",1,IF(RIGHT(LEFT($G$1,4),2)&gt;=LEFT(Q74,2),(IF(ISERROR(VLOOKUP(BH74,'名前関係'!$A$2:$B$22,2,FALSE)),0.7,VLOOKUP(BH74,'名前関係'!$A$2:$B$22,2,FALSE))),1))</f>
        <v>1</v>
      </c>
      <c r="BT74" s="33">
        <f t="shared" si="78"/>
      </c>
      <c r="BU74" s="34" t="e">
        <f>VLOOKUP(K74,'名前関係'!$D$12:$J$41,7,FALSE)</f>
        <v>#N/A</v>
      </c>
      <c r="BV74" s="33">
        <f t="shared" si="79"/>
      </c>
      <c r="BW74" s="119">
        <f t="shared" si="80"/>
      </c>
      <c r="BX74" s="33">
        <f t="shared" si="81"/>
      </c>
      <c r="BY74" s="33">
        <f t="shared" si="82"/>
      </c>
      <c r="BZ74" s="33" t="e">
        <f>LOOKUP(K74,燃料,'名前関係'!$K$12:$K$41)</f>
        <v>#N/A</v>
      </c>
      <c r="CA74" s="32" t="e">
        <f t="shared" si="83"/>
        <v>#N/A</v>
      </c>
      <c r="CB74" s="31">
        <f t="shared" si="84"/>
      </c>
      <c r="CC74" s="31">
        <f t="shared" si="85"/>
      </c>
      <c r="CD74" s="31">
        <f t="shared" si="86"/>
      </c>
      <c r="CE74" s="31">
        <f t="shared" si="87"/>
      </c>
      <c r="CF74" s="33">
        <f>IF(OR(AV74="",AV74=0),"",IF(AND(LEFT(K74,2)="11",BD74=4,CK74&gt;"200109"),"18",LOOKUP(K74,燃料,'名前関係'!$J$12:$J$41))&amp;BB74&amp;BE74)</f>
      </c>
      <c r="CG74" s="33">
        <f>IF(OR(AU74="",AU74=0),"",IF(AND(LEFT(K74,2)="11",BD74=4,CK74&gt;"200109"),"18",LOOKUP(K74,燃料,'名前関係'!$J$12:$J$41))&amp;BB74&amp;BE74)</f>
      </c>
      <c r="CH74" s="31" t="e">
        <f t="shared" si="88"/>
        <v>#N/A</v>
      </c>
      <c r="CI74" s="31" t="e">
        <f t="shared" si="89"/>
        <v>#N/A</v>
      </c>
      <c r="CJ74" s="33" t="e">
        <f t="shared" si="52"/>
        <v>#N/A</v>
      </c>
      <c r="CK74" s="113">
        <f t="shared" si="90"/>
      </c>
      <c r="CL74" s="113">
        <f t="shared" si="91"/>
      </c>
      <c r="CM74" s="113">
        <f t="shared" si="92"/>
      </c>
      <c r="CN74" s="113">
        <f t="shared" si="93"/>
      </c>
      <c r="CO74" s="113">
        <f t="shared" si="94"/>
      </c>
      <c r="CP74" s="113">
        <f>IF(AND(K74&lt;&gt;"",B74=""),1,IF(COUNTIF($B$5:$B74,B74)&gt;1,1,0))</f>
        <v>0</v>
      </c>
    </row>
    <row r="75" spans="1:94" s="35" customFormat="1" ht="13.5" customHeight="1">
      <c r="A75" s="53"/>
      <c r="B75" s="53"/>
      <c r="C75" s="53"/>
      <c r="D75" s="53"/>
      <c r="E75" s="53"/>
      <c r="F75" s="53"/>
      <c r="G75" s="53"/>
      <c r="H75" s="404"/>
      <c r="I75" s="405"/>
      <c r="J75" s="53"/>
      <c r="K75" s="53"/>
      <c r="L75" s="406"/>
      <c r="M75" s="407"/>
      <c r="N75" s="277"/>
      <c r="O75" s="278"/>
      <c r="P75" s="279"/>
      <c r="Q75" s="279"/>
      <c r="R75" s="402">
        <f t="shared" si="53"/>
      </c>
      <c r="S75" s="402">
        <f t="shared" si="54"/>
      </c>
      <c r="T75" s="403"/>
      <c r="U75" s="150">
        <f t="shared" si="55"/>
      </c>
      <c r="V75" s="150">
        <f>IF(ISERROR(#REF!)=TRUE,"",#REF!)</f>
      </c>
      <c r="W75" s="151"/>
      <c r="X75" s="111">
        <f t="shared" si="56"/>
      </c>
      <c r="Y75" s="111"/>
      <c r="Z75" s="130"/>
      <c r="AA75" s="131"/>
      <c r="AB75" s="132"/>
      <c r="AC75" s="131"/>
      <c r="AD75" s="132"/>
      <c r="AE75" s="131"/>
      <c r="AF75" s="132"/>
      <c r="AG75" s="131"/>
      <c r="AH75" s="132"/>
      <c r="AI75" s="131"/>
      <c r="AJ75" s="132"/>
      <c r="AK75" s="266">
        <f t="shared" si="57"/>
      </c>
      <c r="AL75" s="128" t="e">
        <f t="shared" si="58"/>
        <v>#N/A</v>
      </c>
      <c r="AM75" s="127">
        <f t="shared" si="59"/>
      </c>
      <c r="AN75" s="127">
        <f t="shared" si="60"/>
      </c>
      <c r="AO75" s="113">
        <f t="shared" si="61"/>
      </c>
      <c r="AP75" s="112">
        <f t="shared" si="62"/>
      </c>
      <c r="AQ75" s="112">
        <f t="shared" si="63"/>
      </c>
      <c r="AR75" s="111">
        <f t="shared" si="64"/>
      </c>
      <c r="AS75" s="111">
        <f>IF(K75="","",LOOKUP($G$1,実績報告年度,'名前関係'!$E$44:$E$48))</f>
      </c>
      <c r="AT75" s="111">
        <f t="shared" si="65"/>
      </c>
      <c r="AU75" s="111">
        <f t="shared" si="66"/>
      </c>
      <c r="AV75" s="111">
        <f t="shared" si="67"/>
      </c>
      <c r="AW75" s="31">
        <f ca="1" t="shared" si="68"/>
        <v>0</v>
      </c>
      <c r="AX75" s="31" t="e">
        <f t="shared" si="49"/>
        <v>#N/A</v>
      </c>
      <c r="AY75" s="31">
        <f>ROWS($AY$4:AY75)-1</f>
        <v>71</v>
      </c>
      <c r="AZ75" s="111" t="e">
        <f t="shared" si="69"/>
        <v>#N/A</v>
      </c>
      <c r="BA75" s="31" t="e">
        <f>LOOKUP(G75,種類,'名前関係'!$E$2:$E$9)</f>
        <v>#N/A</v>
      </c>
      <c r="BB75" s="31" t="e">
        <f>LOOKUP(G75,種類,'名前関係'!$F$2:$F$9)</f>
        <v>#N/A</v>
      </c>
      <c r="BC75" s="32">
        <f t="shared" si="70"/>
        <v>1</v>
      </c>
      <c r="BD75" s="31">
        <f t="shared" si="71"/>
      </c>
      <c r="BE75" s="31">
        <f t="shared" si="72"/>
      </c>
      <c r="BF75" s="31" t="e">
        <f t="shared" si="73"/>
        <v>#N/A</v>
      </c>
      <c r="BG75" s="31" t="e">
        <f>LOOKUP(K75,燃料,'名前関係'!$E$12:$E$41)</f>
        <v>#N/A</v>
      </c>
      <c r="BH75" s="31">
        <f t="shared" si="74"/>
      </c>
      <c r="BI75" s="31" t="e">
        <f t="shared" si="75"/>
        <v>#N/A</v>
      </c>
      <c r="BJ75" s="31" t="e">
        <f t="shared" si="50"/>
        <v>#N/A</v>
      </c>
      <c r="BK75" s="31" t="e">
        <f>IF(OR(AND(LEFT(BH75,1)="U",BH75&lt;&gt;"U"),AND(LEFT(BH75,1)="L",BH75&lt;&gt;"L"),AND(LEFT(BH75,1)="T",BH75&lt;&gt;"T"),LEN(BH75)=3),1,LOOKUP(K75,燃料,'名前関係'!$F$12:$F$41))</f>
        <v>#N/A</v>
      </c>
      <c r="BL75" s="31" t="e">
        <f t="shared" si="51"/>
        <v>#N/A</v>
      </c>
      <c r="BM75" s="31" t="e">
        <f>IF(AND(LEFT(BH75,1)="V",BH75&lt;&gt;"V"),1,LOOKUP(K75,燃料,'名前関係'!$I$12:$I$41))</f>
        <v>#N/A</v>
      </c>
      <c r="BN75" s="268" t="e">
        <f t="shared" si="76"/>
        <v>#N/A</v>
      </c>
      <c r="BO75" s="32">
        <f>IF(ISERROR(BN75)=TRUE,"",IF(LEN(BN75)=2,LOOKUP(BN75,'名前関係'!$M$3:$M$10,'名前関係'!$N$3:$N$10),""))</f>
      </c>
      <c r="BP75" s="268" t="e">
        <f t="shared" si="77"/>
        <v>#N/A</v>
      </c>
      <c r="BQ75" s="32">
        <f>IF(ISERROR(BP75)=TRUE,"",IF(LEN(BP75)=2,LOOKUP(BP75,'名前関係'!$Q$3:$Q$6,'名前関係'!$R$3:$R$6),""))</f>
      </c>
      <c r="BR75" s="32">
        <f>IF(ISERROR(BP75)=TRUE,"",IF(LEN(BP75)=2,LOOKUP(BP75,'名前関係'!$Q$3:$Q$6,'名前関係'!$S$3:$S$6),""))</f>
      </c>
      <c r="BS75" s="31">
        <f>IF(Q75="",1,IF(RIGHT(LEFT($G$1,4),2)&gt;=LEFT(Q75,2),(IF(ISERROR(VLOOKUP(BH75,'名前関係'!$A$2:$B$22,2,FALSE)),0.7,VLOOKUP(BH75,'名前関係'!$A$2:$B$22,2,FALSE))),1))</f>
        <v>1</v>
      </c>
      <c r="BT75" s="33">
        <f t="shared" si="78"/>
      </c>
      <c r="BU75" s="34" t="e">
        <f>VLOOKUP(K75,'名前関係'!$D$12:$J$41,7,FALSE)</f>
        <v>#N/A</v>
      </c>
      <c r="BV75" s="33">
        <f t="shared" si="79"/>
      </c>
      <c r="BW75" s="119">
        <f t="shared" si="80"/>
      </c>
      <c r="BX75" s="33">
        <f t="shared" si="81"/>
      </c>
      <c r="BY75" s="33">
        <f t="shared" si="82"/>
      </c>
      <c r="BZ75" s="33" t="e">
        <f>LOOKUP(K75,燃料,'名前関係'!$K$12:$K$41)</f>
        <v>#N/A</v>
      </c>
      <c r="CA75" s="32" t="e">
        <f t="shared" si="83"/>
        <v>#N/A</v>
      </c>
      <c r="CB75" s="31">
        <f t="shared" si="84"/>
      </c>
      <c r="CC75" s="31">
        <f t="shared" si="85"/>
      </c>
      <c r="CD75" s="31">
        <f t="shared" si="86"/>
      </c>
      <c r="CE75" s="31">
        <f t="shared" si="87"/>
      </c>
      <c r="CF75" s="33">
        <f>IF(OR(AV75="",AV75=0),"",IF(AND(LEFT(K75,2)="11",BD75=4,CK75&gt;"200109"),"18",LOOKUP(K75,燃料,'名前関係'!$J$12:$J$41))&amp;BB75&amp;BE75)</f>
      </c>
      <c r="CG75" s="33">
        <f>IF(OR(AU75="",AU75=0),"",IF(AND(LEFT(K75,2)="11",BD75=4,CK75&gt;"200109"),"18",LOOKUP(K75,燃料,'名前関係'!$J$12:$J$41))&amp;BB75&amp;BE75)</f>
      </c>
      <c r="CH75" s="31" t="e">
        <f t="shared" si="88"/>
        <v>#N/A</v>
      </c>
      <c r="CI75" s="31" t="e">
        <f t="shared" si="89"/>
        <v>#N/A</v>
      </c>
      <c r="CJ75" s="33" t="e">
        <f t="shared" si="52"/>
        <v>#N/A</v>
      </c>
      <c r="CK75" s="113">
        <f t="shared" si="90"/>
      </c>
      <c r="CL75" s="113">
        <f t="shared" si="91"/>
      </c>
      <c r="CM75" s="113">
        <f t="shared" si="92"/>
      </c>
      <c r="CN75" s="113">
        <f t="shared" si="93"/>
      </c>
      <c r="CO75" s="113">
        <f t="shared" si="94"/>
      </c>
      <c r="CP75" s="113">
        <f>IF(AND(K75&lt;&gt;"",B75=""),1,IF(COUNTIF($B$5:$B75,B75)&gt;1,1,0))</f>
        <v>0</v>
      </c>
    </row>
    <row r="76" spans="1:94" s="35" customFormat="1" ht="13.5" customHeight="1">
      <c r="A76" s="53"/>
      <c r="B76" s="53"/>
      <c r="C76" s="53"/>
      <c r="D76" s="53"/>
      <c r="E76" s="53"/>
      <c r="F76" s="53"/>
      <c r="G76" s="53"/>
      <c r="H76" s="404"/>
      <c r="I76" s="405"/>
      <c r="J76" s="53"/>
      <c r="K76" s="53"/>
      <c r="L76" s="406"/>
      <c r="M76" s="407"/>
      <c r="N76" s="277"/>
      <c r="O76" s="278"/>
      <c r="P76" s="279"/>
      <c r="Q76" s="279"/>
      <c r="R76" s="402">
        <f t="shared" si="53"/>
      </c>
      <c r="S76" s="402">
        <f t="shared" si="54"/>
      </c>
      <c r="T76" s="403"/>
      <c r="U76" s="150">
        <f t="shared" si="55"/>
      </c>
      <c r="V76" s="150">
        <f>IF(ISERROR(#REF!)=TRUE,"",#REF!)</f>
      </c>
      <c r="W76" s="151"/>
      <c r="X76" s="111">
        <f t="shared" si="56"/>
      </c>
      <c r="Y76" s="111"/>
      <c r="Z76" s="130"/>
      <c r="AA76" s="131"/>
      <c r="AB76" s="132"/>
      <c r="AC76" s="131"/>
      <c r="AD76" s="132"/>
      <c r="AE76" s="131"/>
      <c r="AF76" s="132"/>
      <c r="AG76" s="131"/>
      <c r="AH76" s="132"/>
      <c r="AI76" s="131"/>
      <c r="AJ76" s="132"/>
      <c r="AK76" s="266">
        <f t="shared" si="57"/>
      </c>
      <c r="AL76" s="128" t="e">
        <f t="shared" si="58"/>
        <v>#N/A</v>
      </c>
      <c r="AM76" s="127">
        <f t="shared" si="59"/>
      </c>
      <c r="AN76" s="127">
        <f t="shared" si="60"/>
      </c>
      <c r="AO76" s="113">
        <f t="shared" si="61"/>
      </c>
      <c r="AP76" s="112">
        <f t="shared" si="62"/>
      </c>
      <c r="AQ76" s="112">
        <f t="shared" si="63"/>
      </c>
      <c r="AR76" s="111">
        <f t="shared" si="64"/>
      </c>
      <c r="AS76" s="111">
        <f>IF(K76="","",LOOKUP($G$1,実績報告年度,'名前関係'!$E$44:$E$48))</f>
      </c>
      <c r="AT76" s="111">
        <f t="shared" si="65"/>
      </c>
      <c r="AU76" s="111">
        <f t="shared" si="66"/>
      </c>
      <c r="AV76" s="111">
        <f t="shared" si="67"/>
      </c>
      <c r="AW76" s="31">
        <f ca="1" t="shared" si="68"/>
        <v>0</v>
      </c>
      <c r="AX76" s="31" t="e">
        <f t="shared" si="49"/>
        <v>#N/A</v>
      </c>
      <c r="AY76" s="31">
        <f>ROWS($AY$4:AY76)-1</f>
        <v>72</v>
      </c>
      <c r="AZ76" s="111" t="e">
        <f t="shared" si="69"/>
        <v>#N/A</v>
      </c>
      <c r="BA76" s="31" t="e">
        <f>LOOKUP(G76,種類,'名前関係'!$E$2:$E$9)</f>
        <v>#N/A</v>
      </c>
      <c r="BB76" s="31" t="e">
        <f>LOOKUP(G76,種類,'名前関係'!$F$2:$F$9)</f>
        <v>#N/A</v>
      </c>
      <c r="BC76" s="32">
        <f t="shared" si="70"/>
        <v>1</v>
      </c>
      <c r="BD76" s="31">
        <f t="shared" si="71"/>
      </c>
      <c r="BE76" s="31">
        <f t="shared" si="72"/>
      </c>
      <c r="BF76" s="31" t="e">
        <f t="shared" si="73"/>
        <v>#N/A</v>
      </c>
      <c r="BG76" s="31" t="e">
        <f>LOOKUP(K76,燃料,'名前関係'!$E$12:$E$41)</f>
        <v>#N/A</v>
      </c>
      <c r="BH76" s="31">
        <f t="shared" si="74"/>
      </c>
      <c r="BI76" s="31" t="e">
        <f t="shared" si="75"/>
        <v>#N/A</v>
      </c>
      <c r="BJ76" s="31" t="e">
        <f t="shared" si="50"/>
        <v>#N/A</v>
      </c>
      <c r="BK76" s="31" t="e">
        <f>IF(OR(AND(LEFT(BH76,1)="U",BH76&lt;&gt;"U"),AND(LEFT(BH76,1)="L",BH76&lt;&gt;"L"),AND(LEFT(BH76,1)="T",BH76&lt;&gt;"T"),LEN(BH76)=3),1,LOOKUP(K76,燃料,'名前関係'!$F$12:$F$41))</f>
        <v>#N/A</v>
      </c>
      <c r="BL76" s="31" t="e">
        <f t="shared" si="51"/>
        <v>#N/A</v>
      </c>
      <c r="BM76" s="31" t="e">
        <f>IF(AND(LEFT(BH76,1)="V",BH76&lt;&gt;"V"),1,LOOKUP(K76,燃料,'名前関係'!$I$12:$I$41))</f>
        <v>#N/A</v>
      </c>
      <c r="BN76" s="268" t="e">
        <f t="shared" si="76"/>
        <v>#N/A</v>
      </c>
      <c r="BO76" s="32">
        <f>IF(ISERROR(BN76)=TRUE,"",IF(LEN(BN76)=2,LOOKUP(BN76,'名前関係'!$M$3:$M$10,'名前関係'!$N$3:$N$10),""))</f>
      </c>
      <c r="BP76" s="268" t="e">
        <f t="shared" si="77"/>
        <v>#N/A</v>
      </c>
      <c r="BQ76" s="32">
        <f>IF(ISERROR(BP76)=TRUE,"",IF(LEN(BP76)=2,LOOKUP(BP76,'名前関係'!$Q$3:$Q$6,'名前関係'!$R$3:$R$6),""))</f>
      </c>
      <c r="BR76" s="32">
        <f>IF(ISERROR(BP76)=TRUE,"",IF(LEN(BP76)=2,LOOKUP(BP76,'名前関係'!$Q$3:$Q$6,'名前関係'!$S$3:$S$6),""))</f>
      </c>
      <c r="BS76" s="31">
        <f>IF(Q76="",1,IF(RIGHT(LEFT($G$1,4),2)&gt;=LEFT(Q76,2),(IF(ISERROR(VLOOKUP(BH76,'名前関係'!$A$2:$B$22,2,FALSE)),0.7,VLOOKUP(BH76,'名前関係'!$A$2:$B$22,2,FALSE))),1))</f>
        <v>1</v>
      </c>
      <c r="BT76" s="33">
        <f t="shared" si="78"/>
      </c>
      <c r="BU76" s="34" t="e">
        <f>VLOOKUP(K76,'名前関係'!$D$12:$J$41,7,FALSE)</f>
        <v>#N/A</v>
      </c>
      <c r="BV76" s="33">
        <f t="shared" si="79"/>
      </c>
      <c r="BW76" s="119">
        <f t="shared" si="80"/>
      </c>
      <c r="BX76" s="33">
        <f t="shared" si="81"/>
      </c>
      <c r="BY76" s="33">
        <f t="shared" si="82"/>
      </c>
      <c r="BZ76" s="33" t="e">
        <f>LOOKUP(K76,燃料,'名前関係'!$K$12:$K$41)</f>
        <v>#N/A</v>
      </c>
      <c r="CA76" s="32" t="e">
        <f t="shared" si="83"/>
        <v>#N/A</v>
      </c>
      <c r="CB76" s="31">
        <f t="shared" si="84"/>
      </c>
      <c r="CC76" s="31">
        <f t="shared" si="85"/>
      </c>
      <c r="CD76" s="31">
        <f t="shared" si="86"/>
      </c>
      <c r="CE76" s="31">
        <f t="shared" si="87"/>
      </c>
      <c r="CF76" s="33">
        <f>IF(OR(AV76="",AV76=0),"",IF(AND(LEFT(K76,2)="11",BD76=4,CK76&gt;"200109"),"18",LOOKUP(K76,燃料,'名前関係'!$J$12:$J$41))&amp;BB76&amp;BE76)</f>
      </c>
      <c r="CG76" s="33">
        <f>IF(OR(AU76="",AU76=0),"",IF(AND(LEFT(K76,2)="11",BD76=4,CK76&gt;"200109"),"18",LOOKUP(K76,燃料,'名前関係'!$J$12:$J$41))&amp;BB76&amp;BE76)</f>
      </c>
      <c r="CH76" s="31" t="e">
        <f t="shared" si="88"/>
        <v>#N/A</v>
      </c>
      <c r="CI76" s="31" t="e">
        <f t="shared" si="89"/>
        <v>#N/A</v>
      </c>
      <c r="CJ76" s="33" t="e">
        <f t="shared" si="52"/>
        <v>#N/A</v>
      </c>
      <c r="CK76" s="113">
        <f t="shared" si="90"/>
      </c>
      <c r="CL76" s="113">
        <f t="shared" si="91"/>
      </c>
      <c r="CM76" s="113">
        <f t="shared" si="92"/>
      </c>
      <c r="CN76" s="113">
        <f t="shared" si="93"/>
      </c>
      <c r="CO76" s="113">
        <f t="shared" si="94"/>
      </c>
      <c r="CP76" s="113">
        <f>IF(AND(K76&lt;&gt;"",B76=""),1,IF(COUNTIF($B$5:$B76,B76)&gt;1,1,0))</f>
        <v>0</v>
      </c>
    </row>
    <row r="77" spans="1:94" s="35" customFormat="1" ht="13.5" customHeight="1">
      <c r="A77" s="53"/>
      <c r="B77" s="53"/>
      <c r="C77" s="53"/>
      <c r="D77" s="53"/>
      <c r="E77" s="53"/>
      <c r="F77" s="53"/>
      <c r="G77" s="53"/>
      <c r="H77" s="404"/>
      <c r="I77" s="405"/>
      <c r="J77" s="53"/>
      <c r="K77" s="53"/>
      <c r="L77" s="406"/>
      <c r="M77" s="407"/>
      <c r="N77" s="277"/>
      <c r="O77" s="278"/>
      <c r="P77" s="279"/>
      <c r="Q77" s="279"/>
      <c r="R77" s="402">
        <f t="shared" si="53"/>
      </c>
      <c r="S77" s="402">
        <f t="shared" si="54"/>
      </c>
      <c r="T77" s="403"/>
      <c r="U77" s="150">
        <f t="shared" si="55"/>
      </c>
      <c r="V77" s="150">
        <f>IF(ISERROR(#REF!)=TRUE,"",#REF!)</f>
      </c>
      <c r="W77" s="151"/>
      <c r="X77" s="111">
        <f t="shared" si="56"/>
      </c>
      <c r="Y77" s="111"/>
      <c r="Z77" s="130"/>
      <c r="AA77" s="131"/>
      <c r="AB77" s="132"/>
      <c r="AC77" s="131"/>
      <c r="AD77" s="132"/>
      <c r="AE77" s="131"/>
      <c r="AF77" s="132"/>
      <c r="AG77" s="131"/>
      <c r="AH77" s="132"/>
      <c r="AI77" s="131"/>
      <c r="AJ77" s="132"/>
      <c r="AK77" s="266">
        <f t="shared" si="57"/>
      </c>
      <c r="AL77" s="128" t="e">
        <f t="shared" si="58"/>
        <v>#N/A</v>
      </c>
      <c r="AM77" s="127">
        <f t="shared" si="59"/>
      </c>
      <c r="AN77" s="127">
        <f t="shared" si="60"/>
      </c>
      <c r="AO77" s="113">
        <f t="shared" si="61"/>
      </c>
      <c r="AP77" s="112">
        <f t="shared" si="62"/>
      </c>
      <c r="AQ77" s="112">
        <f t="shared" si="63"/>
      </c>
      <c r="AR77" s="111">
        <f t="shared" si="64"/>
      </c>
      <c r="AS77" s="111">
        <f>IF(K77="","",LOOKUP($G$1,実績報告年度,'名前関係'!$E$44:$E$48))</f>
      </c>
      <c r="AT77" s="111">
        <f t="shared" si="65"/>
      </c>
      <c r="AU77" s="111">
        <f t="shared" si="66"/>
      </c>
      <c r="AV77" s="111">
        <f t="shared" si="67"/>
      </c>
      <c r="AW77" s="31">
        <f ca="1" t="shared" si="68"/>
        <v>0</v>
      </c>
      <c r="AX77" s="31" t="e">
        <f t="shared" si="49"/>
        <v>#N/A</v>
      </c>
      <c r="AY77" s="31">
        <f>ROWS($AY$4:AY77)-1</f>
        <v>73</v>
      </c>
      <c r="AZ77" s="111" t="e">
        <f t="shared" si="69"/>
        <v>#N/A</v>
      </c>
      <c r="BA77" s="31" t="e">
        <f>LOOKUP(G77,種類,'名前関係'!$E$2:$E$9)</f>
        <v>#N/A</v>
      </c>
      <c r="BB77" s="31" t="e">
        <f>LOOKUP(G77,種類,'名前関係'!$F$2:$F$9)</f>
        <v>#N/A</v>
      </c>
      <c r="BC77" s="32">
        <f t="shared" si="70"/>
        <v>1</v>
      </c>
      <c r="BD77" s="31">
        <f t="shared" si="71"/>
      </c>
      <c r="BE77" s="31">
        <f t="shared" si="72"/>
      </c>
      <c r="BF77" s="31" t="e">
        <f t="shared" si="73"/>
        <v>#N/A</v>
      </c>
      <c r="BG77" s="31" t="e">
        <f>LOOKUP(K77,燃料,'名前関係'!$E$12:$E$41)</f>
        <v>#N/A</v>
      </c>
      <c r="BH77" s="31">
        <f t="shared" si="74"/>
      </c>
      <c r="BI77" s="31" t="e">
        <f t="shared" si="75"/>
        <v>#N/A</v>
      </c>
      <c r="BJ77" s="31" t="e">
        <f t="shared" si="50"/>
        <v>#N/A</v>
      </c>
      <c r="BK77" s="31" t="e">
        <f>IF(OR(AND(LEFT(BH77,1)="U",BH77&lt;&gt;"U"),AND(LEFT(BH77,1)="L",BH77&lt;&gt;"L"),AND(LEFT(BH77,1)="T",BH77&lt;&gt;"T"),LEN(BH77)=3),1,LOOKUP(K77,燃料,'名前関係'!$F$12:$F$41))</f>
        <v>#N/A</v>
      </c>
      <c r="BL77" s="31" t="e">
        <f t="shared" si="51"/>
        <v>#N/A</v>
      </c>
      <c r="BM77" s="31" t="e">
        <f>IF(AND(LEFT(BH77,1)="V",BH77&lt;&gt;"V"),1,LOOKUP(K77,燃料,'名前関係'!$I$12:$I$41))</f>
        <v>#N/A</v>
      </c>
      <c r="BN77" s="268" t="e">
        <f t="shared" si="76"/>
        <v>#N/A</v>
      </c>
      <c r="BO77" s="32">
        <f>IF(ISERROR(BN77)=TRUE,"",IF(LEN(BN77)=2,LOOKUP(BN77,'名前関係'!$M$3:$M$10,'名前関係'!$N$3:$N$10),""))</f>
      </c>
      <c r="BP77" s="268" t="e">
        <f t="shared" si="77"/>
        <v>#N/A</v>
      </c>
      <c r="BQ77" s="32">
        <f>IF(ISERROR(BP77)=TRUE,"",IF(LEN(BP77)=2,LOOKUP(BP77,'名前関係'!$Q$3:$Q$6,'名前関係'!$R$3:$R$6),""))</f>
      </c>
      <c r="BR77" s="32">
        <f>IF(ISERROR(BP77)=TRUE,"",IF(LEN(BP77)=2,LOOKUP(BP77,'名前関係'!$Q$3:$Q$6,'名前関係'!$S$3:$S$6),""))</f>
      </c>
      <c r="BS77" s="31">
        <f>IF(Q77="",1,IF(RIGHT(LEFT($G$1,4),2)&gt;=LEFT(Q77,2),(IF(ISERROR(VLOOKUP(BH77,'名前関係'!$A$2:$B$22,2,FALSE)),0.7,VLOOKUP(BH77,'名前関係'!$A$2:$B$22,2,FALSE))),1))</f>
        <v>1</v>
      </c>
      <c r="BT77" s="33">
        <f t="shared" si="78"/>
      </c>
      <c r="BU77" s="34" t="e">
        <f>VLOOKUP(K77,'名前関係'!$D$12:$J$41,7,FALSE)</f>
        <v>#N/A</v>
      </c>
      <c r="BV77" s="33">
        <f t="shared" si="79"/>
      </c>
      <c r="BW77" s="119">
        <f t="shared" si="80"/>
      </c>
      <c r="BX77" s="33">
        <f t="shared" si="81"/>
      </c>
      <c r="BY77" s="33">
        <f t="shared" si="82"/>
      </c>
      <c r="BZ77" s="33" t="e">
        <f>LOOKUP(K77,燃料,'名前関係'!$K$12:$K$41)</f>
        <v>#N/A</v>
      </c>
      <c r="CA77" s="32" t="e">
        <f t="shared" si="83"/>
        <v>#N/A</v>
      </c>
      <c r="CB77" s="31">
        <f t="shared" si="84"/>
      </c>
      <c r="CC77" s="31">
        <f t="shared" si="85"/>
      </c>
      <c r="CD77" s="31">
        <f t="shared" si="86"/>
      </c>
      <c r="CE77" s="31">
        <f t="shared" si="87"/>
      </c>
      <c r="CF77" s="33">
        <f>IF(OR(AV77="",AV77=0),"",IF(AND(LEFT(K77,2)="11",BD77=4,CK77&gt;"200109"),"18",LOOKUP(K77,燃料,'名前関係'!$J$12:$J$41))&amp;BB77&amp;BE77)</f>
      </c>
      <c r="CG77" s="33">
        <f>IF(OR(AU77="",AU77=0),"",IF(AND(LEFT(K77,2)="11",BD77=4,CK77&gt;"200109"),"18",LOOKUP(K77,燃料,'名前関係'!$J$12:$J$41))&amp;BB77&amp;BE77)</f>
      </c>
      <c r="CH77" s="31" t="e">
        <f t="shared" si="88"/>
        <v>#N/A</v>
      </c>
      <c r="CI77" s="31" t="e">
        <f t="shared" si="89"/>
        <v>#N/A</v>
      </c>
      <c r="CJ77" s="33" t="e">
        <f t="shared" si="52"/>
        <v>#N/A</v>
      </c>
      <c r="CK77" s="113">
        <f t="shared" si="90"/>
      </c>
      <c r="CL77" s="113">
        <f t="shared" si="91"/>
      </c>
      <c r="CM77" s="113">
        <f t="shared" si="92"/>
      </c>
      <c r="CN77" s="113">
        <f t="shared" si="93"/>
      </c>
      <c r="CO77" s="113">
        <f t="shared" si="94"/>
      </c>
      <c r="CP77" s="113">
        <f>IF(AND(K77&lt;&gt;"",B77=""),1,IF(COUNTIF($B$5:$B77,B77)&gt;1,1,0))</f>
        <v>0</v>
      </c>
    </row>
    <row r="78" spans="1:94" s="35" customFormat="1" ht="13.5" customHeight="1">
      <c r="A78" s="53"/>
      <c r="B78" s="53"/>
      <c r="C78" s="53"/>
      <c r="D78" s="53"/>
      <c r="E78" s="53"/>
      <c r="F78" s="53"/>
      <c r="G78" s="53"/>
      <c r="H78" s="404"/>
      <c r="I78" s="405"/>
      <c r="J78" s="53"/>
      <c r="K78" s="53"/>
      <c r="L78" s="406"/>
      <c r="M78" s="407"/>
      <c r="N78" s="277"/>
      <c r="O78" s="278"/>
      <c r="P78" s="279"/>
      <c r="Q78" s="279"/>
      <c r="R78" s="402">
        <f t="shared" si="53"/>
      </c>
      <c r="S78" s="402">
        <f t="shared" si="54"/>
      </c>
      <c r="T78" s="403"/>
      <c r="U78" s="150">
        <f t="shared" si="55"/>
      </c>
      <c r="V78" s="150">
        <f>IF(ISERROR(#REF!)=TRUE,"",#REF!)</f>
      </c>
      <c r="W78" s="151"/>
      <c r="X78" s="111">
        <f t="shared" si="56"/>
      </c>
      <c r="Y78" s="111"/>
      <c r="Z78" s="130"/>
      <c r="AA78" s="131"/>
      <c r="AB78" s="132"/>
      <c r="AC78" s="131"/>
      <c r="AD78" s="132"/>
      <c r="AE78" s="131"/>
      <c r="AF78" s="132"/>
      <c r="AG78" s="131"/>
      <c r="AH78" s="132"/>
      <c r="AI78" s="131"/>
      <c r="AJ78" s="132"/>
      <c r="AK78" s="266">
        <f t="shared" si="57"/>
      </c>
      <c r="AL78" s="128" t="e">
        <f t="shared" si="58"/>
        <v>#N/A</v>
      </c>
      <c r="AM78" s="127">
        <f t="shared" si="59"/>
      </c>
      <c r="AN78" s="127">
        <f t="shared" si="60"/>
      </c>
      <c r="AO78" s="113">
        <f t="shared" si="61"/>
      </c>
      <c r="AP78" s="112">
        <f t="shared" si="62"/>
      </c>
      <c r="AQ78" s="112">
        <f t="shared" si="63"/>
      </c>
      <c r="AR78" s="111">
        <f t="shared" si="64"/>
      </c>
      <c r="AS78" s="111">
        <f>IF(K78="","",LOOKUP($G$1,実績報告年度,'名前関係'!$E$44:$E$48))</f>
      </c>
      <c r="AT78" s="111">
        <f t="shared" si="65"/>
      </c>
      <c r="AU78" s="111">
        <f t="shared" si="66"/>
      </c>
      <c r="AV78" s="111">
        <f t="shared" si="67"/>
      </c>
      <c r="AW78" s="31">
        <f ca="1" t="shared" si="68"/>
        <v>0</v>
      </c>
      <c r="AX78" s="31" t="e">
        <f t="shared" si="49"/>
        <v>#N/A</v>
      </c>
      <c r="AY78" s="31">
        <f>ROWS($AY$4:AY78)-1</f>
        <v>74</v>
      </c>
      <c r="AZ78" s="111" t="e">
        <f t="shared" si="69"/>
        <v>#N/A</v>
      </c>
      <c r="BA78" s="31" t="e">
        <f>LOOKUP(G78,種類,'名前関係'!$E$2:$E$9)</f>
        <v>#N/A</v>
      </c>
      <c r="BB78" s="31" t="e">
        <f>LOOKUP(G78,種類,'名前関係'!$F$2:$F$9)</f>
        <v>#N/A</v>
      </c>
      <c r="BC78" s="32">
        <f t="shared" si="70"/>
        <v>1</v>
      </c>
      <c r="BD78" s="31">
        <f t="shared" si="71"/>
      </c>
      <c r="BE78" s="31">
        <f t="shared" si="72"/>
      </c>
      <c r="BF78" s="31" t="e">
        <f t="shared" si="73"/>
        <v>#N/A</v>
      </c>
      <c r="BG78" s="31" t="e">
        <f>LOOKUP(K78,燃料,'名前関係'!$E$12:$E$41)</f>
        <v>#N/A</v>
      </c>
      <c r="BH78" s="31">
        <f t="shared" si="74"/>
      </c>
      <c r="BI78" s="31" t="e">
        <f t="shared" si="75"/>
        <v>#N/A</v>
      </c>
      <c r="BJ78" s="31" t="e">
        <f t="shared" si="50"/>
        <v>#N/A</v>
      </c>
      <c r="BK78" s="31" t="e">
        <f>IF(OR(AND(LEFT(BH78,1)="U",BH78&lt;&gt;"U"),AND(LEFT(BH78,1)="L",BH78&lt;&gt;"L"),AND(LEFT(BH78,1)="T",BH78&lt;&gt;"T"),LEN(BH78)=3),1,LOOKUP(K78,燃料,'名前関係'!$F$12:$F$41))</f>
        <v>#N/A</v>
      </c>
      <c r="BL78" s="31" t="e">
        <f t="shared" si="51"/>
        <v>#N/A</v>
      </c>
      <c r="BM78" s="31" t="e">
        <f>IF(AND(LEFT(BH78,1)="V",BH78&lt;&gt;"V"),1,LOOKUP(K78,燃料,'名前関係'!$I$12:$I$41))</f>
        <v>#N/A</v>
      </c>
      <c r="BN78" s="268" t="e">
        <f t="shared" si="76"/>
        <v>#N/A</v>
      </c>
      <c r="BO78" s="32">
        <f>IF(ISERROR(BN78)=TRUE,"",IF(LEN(BN78)=2,LOOKUP(BN78,'名前関係'!$M$3:$M$10,'名前関係'!$N$3:$N$10),""))</f>
      </c>
      <c r="BP78" s="268" t="e">
        <f t="shared" si="77"/>
        <v>#N/A</v>
      </c>
      <c r="BQ78" s="32">
        <f>IF(ISERROR(BP78)=TRUE,"",IF(LEN(BP78)=2,LOOKUP(BP78,'名前関係'!$Q$3:$Q$6,'名前関係'!$R$3:$R$6),""))</f>
      </c>
      <c r="BR78" s="32">
        <f>IF(ISERROR(BP78)=TRUE,"",IF(LEN(BP78)=2,LOOKUP(BP78,'名前関係'!$Q$3:$Q$6,'名前関係'!$S$3:$S$6),""))</f>
      </c>
      <c r="BS78" s="31">
        <f>IF(Q78="",1,IF(RIGHT(LEFT($G$1,4),2)&gt;=LEFT(Q78,2),(IF(ISERROR(VLOOKUP(BH78,'名前関係'!$A$2:$B$22,2,FALSE)),0.7,VLOOKUP(BH78,'名前関係'!$A$2:$B$22,2,FALSE))),1))</f>
        <v>1</v>
      </c>
      <c r="BT78" s="33">
        <f t="shared" si="78"/>
      </c>
      <c r="BU78" s="34" t="e">
        <f>VLOOKUP(K78,'名前関係'!$D$12:$J$41,7,FALSE)</f>
        <v>#N/A</v>
      </c>
      <c r="BV78" s="33">
        <f t="shared" si="79"/>
      </c>
      <c r="BW78" s="119">
        <f t="shared" si="80"/>
      </c>
      <c r="BX78" s="33">
        <f t="shared" si="81"/>
      </c>
      <c r="BY78" s="33">
        <f t="shared" si="82"/>
      </c>
      <c r="BZ78" s="33" t="e">
        <f>LOOKUP(K78,燃料,'名前関係'!$K$12:$K$41)</f>
        <v>#N/A</v>
      </c>
      <c r="CA78" s="32" t="e">
        <f t="shared" si="83"/>
        <v>#N/A</v>
      </c>
      <c r="CB78" s="31">
        <f t="shared" si="84"/>
      </c>
      <c r="CC78" s="31">
        <f t="shared" si="85"/>
      </c>
      <c r="CD78" s="31">
        <f t="shared" si="86"/>
      </c>
      <c r="CE78" s="31">
        <f t="shared" si="87"/>
      </c>
      <c r="CF78" s="33">
        <f>IF(OR(AV78="",AV78=0),"",IF(AND(LEFT(K78,2)="11",BD78=4,CK78&gt;"200109"),"18",LOOKUP(K78,燃料,'名前関係'!$J$12:$J$41))&amp;BB78&amp;BE78)</f>
      </c>
      <c r="CG78" s="33">
        <f>IF(OR(AU78="",AU78=0),"",IF(AND(LEFT(K78,2)="11",BD78=4,CK78&gt;"200109"),"18",LOOKUP(K78,燃料,'名前関係'!$J$12:$J$41))&amp;BB78&amp;BE78)</f>
      </c>
      <c r="CH78" s="31" t="e">
        <f t="shared" si="88"/>
        <v>#N/A</v>
      </c>
      <c r="CI78" s="31" t="e">
        <f t="shared" si="89"/>
        <v>#N/A</v>
      </c>
      <c r="CJ78" s="33" t="e">
        <f t="shared" si="52"/>
        <v>#N/A</v>
      </c>
      <c r="CK78" s="113">
        <f t="shared" si="90"/>
      </c>
      <c r="CL78" s="113">
        <f t="shared" si="91"/>
      </c>
      <c r="CM78" s="113">
        <f t="shared" si="92"/>
      </c>
      <c r="CN78" s="113">
        <f t="shared" si="93"/>
      </c>
      <c r="CO78" s="113">
        <f t="shared" si="94"/>
      </c>
      <c r="CP78" s="113">
        <f>IF(AND(K78&lt;&gt;"",B78=""),1,IF(COUNTIF($B$5:$B78,B78)&gt;1,1,0))</f>
        <v>0</v>
      </c>
    </row>
    <row r="79" spans="1:94" s="35" customFormat="1" ht="13.5" customHeight="1">
      <c r="A79" s="53"/>
      <c r="B79" s="53"/>
      <c r="C79" s="53"/>
      <c r="D79" s="53"/>
      <c r="E79" s="53"/>
      <c r="F79" s="53"/>
      <c r="G79" s="53"/>
      <c r="H79" s="404"/>
      <c r="I79" s="405"/>
      <c r="J79" s="53"/>
      <c r="K79" s="53"/>
      <c r="L79" s="406"/>
      <c r="M79" s="407"/>
      <c r="N79" s="277"/>
      <c r="O79" s="278"/>
      <c r="P79" s="279"/>
      <c r="Q79" s="279"/>
      <c r="R79" s="402">
        <f t="shared" si="53"/>
      </c>
      <c r="S79" s="402">
        <f t="shared" si="54"/>
      </c>
      <c r="T79" s="403"/>
      <c r="U79" s="150">
        <f t="shared" si="55"/>
      </c>
      <c r="V79" s="150">
        <f>IF(ISERROR(#REF!)=TRUE,"",#REF!)</f>
      </c>
      <c r="W79" s="151"/>
      <c r="X79" s="111">
        <f t="shared" si="56"/>
      </c>
      <c r="Y79" s="111"/>
      <c r="Z79" s="130"/>
      <c r="AA79" s="131"/>
      <c r="AB79" s="132"/>
      <c r="AC79" s="131"/>
      <c r="AD79" s="132"/>
      <c r="AE79" s="131"/>
      <c r="AF79" s="132"/>
      <c r="AG79" s="131"/>
      <c r="AH79" s="132"/>
      <c r="AI79" s="131"/>
      <c r="AJ79" s="132"/>
      <c r="AK79" s="266">
        <f t="shared" si="57"/>
      </c>
      <c r="AL79" s="128" t="e">
        <f t="shared" si="58"/>
        <v>#N/A</v>
      </c>
      <c r="AM79" s="127">
        <f t="shared" si="59"/>
      </c>
      <c r="AN79" s="127">
        <f t="shared" si="60"/>
      </c>
      <c r="AO79" s="113">
        <f t="shared" si="61"/>
      </c>
      <c r="AP79" s="112">
        <f t="shared" si="62"/>
      </c>
      <c r="AQ79" s="112">
        <f t="shared" si="63"/>
      </c>
      <c r="AR79" s="111">
        <f t="shared" si="64"/>
      </c>
      <c r="AS79" s="111">
        <f>IF(K79="","",LOOKUP($G$1,実績報告年度,'名前関係'!$E$44:$E$48))</f>
      </c>
      <c r="AT79" s="111">
        <f t="shared" si="65"/>
      </c>
      <c r="AU79" s="111">
        <f t="shared" si="66"/>
      </c>
      <c r="AV79" s="111">
        <f t="shared" si="67"/>
      </c>
      <c r="AW79" s="31">
        <f ca="1" t="shared" si="68"/>
        <v>0</v>
      </c>
      <c r="AX79" s="31" t="e">
        <f t="shared" si="49"/>
        <v>#N/A</v>
      </c>
      <c r="AY79" s="31">
        <f>ROWS($AY$4:AY79)-1</f>
        <v>75</v>
      </c>
      <c r="AZ79" s="111" t="e">
        <f t="shared" si="69"/>
        <v>#N/A</v>
      </c>
      <c r="BA79" s="31" t="e">
        <f>LOOKUP(G79,種類,'名前関係'!$E$2:$E$9)</f>
        <v>#N/A</v>
      </c>
      <c r="BB79" s="31" t="e">
        <f>LOOKUP(G79,種類,'名前関係'!$F$2:$F$9)</f>
        <v>#N/A</v>
      </c>
      <c r="BC79" s="32">
        <f t="shared" si="70"/>
        <v>1</v>
      </c>
      <c r="BD79" s="31">
        <f t="shared" si="71"/>
      </c>
      <c r="BE79" s="31">
        <f t="shared" si="72"/>
      </c>
      <c r="BF79" s="31" t="e">
        <f t="shared" si="73"/>
        <v>#N/A</v>
      </c>
      <c r="BG79" s="31" t="e">
        <f>LOOKUP(K79,燃料,'名前関係'!$E$12:$E$41)</f>
        <v>#N/A</v>
      </c>
      <c r="BH79" s="31">
        <f t="shared" si="74"/>
      </c>
      <c r="BI79" s="31" t="e">
        <f t="shared" si="75"/>
        <v>#N/A</v>
      </c>
      <c r="BJ79" s="31" t="e">
        <f t="shared" si="50"/>
        <v>#N/A</v>
      </c>
      <c r="BK79" s="31" t="e">
        <f>IF(OR(AND(LEFT(BH79,1)="U",BH79&lt;&gt;"U"),AND(LEFT(BH79,1)="L",BH79&lt;&gt;"L"),AND(LEFT(BH79,1)="T",BH79&lt;&gt;"T"),LEN(BH79)=3),1,LOOKUP(K79,燃料,'名前関係'!$F$12:$F$41))</f>
        <v>#N/A</v>
      </c>
      <c r="BL79" s="31" t="e">
        <f t="shared" si="51"/>
        <v>#N/A</v>
      </c>
      <c r="BM79" s="31" t="e">
        <f>IF(AND(LEFT(BH79,1)="V",BH79&lt;&gt;"V"),1,LOOKUP(K79,燃料,'名前関係'!$I$12:$I$41))</f>
        <v>#N/A</v>
      </c>
      <c r="BN79" s="268" t="e">
        <f t="shared" si="76"/>
        <v>#N/A</v>
      </c>
      <c r="BO79" s="32">
        <f>IF(ISERROR(BN79)=TRUE,"",IF(LEN(BN79)=2,LOOKUP(BN79,'名前関係'!$M$3:$M$10,'名前関係'!$N$3:$N$10),""))</f>
      </c>
      <c r="BP79" s="268" t="e">
        <f t="shared" si="77"/>
        <v>#N/A</v>
      </c>
      <c r="BQ79" s="32">
        <f>IF(ISERROR(BP79)=TRUE,"",IF(LEN(BP79)=2,LOOKUP(BP79,'名前関係'!$Q$3:$Q$6,'名前関係'!$R$3:$R$6),""))</f>
      </c>
      <c r="BR79" s="32">
        <f>IF(ISERROR(BP79)=TRUE,"",IF(LEN(BP79)=2,LOOKUP(BP79,'名前関係'!$Q$3:$Q$6,'名前関係'!$S$3:$S$6),""))</f>
      </c>
      <c r="BS79" s="31">
        <f>IF(Q79="",1,IF(RIGHT(LEFT($G$1,4),2)&gt;=LEFT(Q79,2),(IF(ISERROR(VLOOKUP(BH79,'名前関係'!$A$2:$B$22,2,FALSE)),0.7,VLOOKUP(BH79,'名前関係'!$A$2:$B$22,2,FALSE))),1))</f>
        <v>1</v>
      </c>
      <c r="BT79" s="33">
        <f t="shared" si="78"/>
      </c>
      <c r="BU79" s="34" t="e">
        <f>VLOOKUP(K79,'名前関係'!$D$12:$J$41,7,FALSE)</f>
        <v>#N/A</v>
      </c>
      <c r="BV79" s="33">
        <f t="shared" si="79"/>
      </c>
      <c r="BW79" s="119">
        <f t="shared" si="80"/>
      </c>
      <c r="BX79" s="33">
        <f t="shared" si="81"/>
      </c>
      <c r="BY79" s="33">
        <f t="shared" si="82"/>
      </c>
      <c r="BZ79" s="33" t="e">
        <f>LOOKUP(K79,燃料,'名前関係'!$K$12:$K$41)</f>
        <v>#N/A</v>
      </c>
      <c r="CA79" s="32" t="e">
        <f t="shared" si="83"/>
        <v>#N/A</v>
      </c>
      <c r="CB79" s="31">
        <f t="shared" si="84"/>
      </c>
      <c r="CC79" s="31">
        <f t="shared" si="85"/>
      </c>
      <c r="CD79" s="31">
        <f t="shared" si="86"/>
      </c>
      <c r="CE79" s="31">
        <f t="shared" si="87"/>
      </c>
      <c r="CF79" s="33">
        <f>IF(OR(AV79="",AV79=0),"",IF(AND(LEFT(K79,2)="11",BD79=4,CK79&gt;"200109"),"18",LOOKUP(K79,燃料,'名前関係'!$J$12:$J$41))&amp;BB79&amp;BE79)</f>
      </c>
      <c r="CG79" s="33">
        <f>IF(OR(AU79="",AU79=0),"",IF(AND(LEFT(K79,2)="11",BD79=4,CK79&gt;"200109"),"18",LOOKUP(K79,燃料,'名前関係'!$J$12:$J$41))&amp;BB79&amp;BE79)</f>
      </c>
      <c r="CH79" s="31" t="e">
        <f t="shared" si="88"/>
        <v>#N/A</v>
      </c>
      <c r="CI79" s="31" t="e">
        <f t="shared" si="89"/>
        <v>#N/A</v>
      </c>
      <c r="CJ79" s="33" t="e">
        <f t="shared" si="52"/>
        <v>#N/A</v>
      </c>
      <c r="CK79" s="113">
        <f t="shared" si="90"/>
      </c>
      <c r="CL79" s="113">
        <f t="shared" si="91"/>
      </c>
      <c r="CM79" s="113">
        <f t="shared" si="92"/>
      </c>
      <c r="CN79" s="113">
        <f t="shared" si="93"/>
      </c>
      <c r="CO79" s="113">
        <f t="shared" si="94"/>
      </c>
      <c r="CP79" s="113">
        <f>IF(AND(K79&lt;&gt;"",B79=""),1,IF(COUNTIF($B$5:$B79,B79)&gt;1,1,0))</f>
        <v>0</v>
      </c>
    </row>
    <row r="80" spans="1:94" s="35" customFormat="1" ht="13.5" customHeight="1">
      <c r="A80" s="53"/>
      <c r="B80" s="53"/>
      <c r="C80" s="53"/>
      <c r="D80" s="53"/>
      <c r="E80" s="53"/>
      <c r="F80" s="53"/>
      <c r="G80" s="53"/>
      <c r="H80" s="404"/>
      <c r="I80" s="405"/>
      <c r="J80" s="53"/>
      <c r="K80" s="53"/>
      <c r="L80" s="406"/>
      <c r="M80" s="407"/>
      <c r="N80" s="277"/>
      <c r="O80" s="278"/>
      <c r="P80" s="279"/>
      <c r="Q80" s="279"/>
      <c r="R80" s="402">
        <f t="shared" si="53"/>
      </c>
      <c r="S80" s="402">
        <f t="shared" si="54"/>
      </c>
      <c r="T80" s="403"/>
      <c r="U80" s="150">
        <f t="shared" si="55"/>
      </c>
      <c r="V80" s="150">
        <f>IF(ISERROR(#REF!)=TRUE,"",#REF!)</f>
      </c>
      <c r="W80" s="151"/>
      <c r="X80" s="111">
        <f t="shared" si="56"/>
      </c>
      <c r="Y80" s="111"/>
      <c r="Z80" s="130"/>
      <c r="AA80" s="131"/>
      <c r="AB80" s="132"/>
      <c r="AC80" s="131"/>
      <c r="AD80" s="132"/>
      <c r="AE80" s="131"/>
      <c r="AF80" s="132"/>
      <c r="AG80" s="131"/>
      <c r="AH80" s="132"/>
      <c r="AI80" s="131"/>
      <c r="AJ80" s="132"/>
      <c r="AK80" s="266">
        <f t="shared" si="57"/>
      </c>
      <c r="AL80" s="128" t="e">
        <f t="shared" si="58"/>
        <v>#N/A</v>
      </c>
      <c r="AM80" s="127">
        <f t="shared" si="59"/>
      </c>
      <c r="AN80" s="127">
        <f t="shared" si="60"/>
      </c>
      <c r="AO80" s="113">
        <f t="shared" si="61"/>
      </c>
      <c r="AP80" s="112">
        <f t="shared" si="62"/>
      </c>
      <c r="AQ80" s="112">
        <f t="shared" si="63"/>
      </c>
      <c r="AR80" s="111">
        <f t="shared" si="64"/>
      </c>
      <c r="AS80" s="111">
        <f>IF(K80="","",LOOKUP($G$1,実績報告年度,'名前関係'!$E$44:$E$48))</f>
      </c>
      <c r="AT80" s="111">
        <f t="shared" si="65"/>
      </c>
      <c r="AU80" s="111">
        <f t="shared" si="66"/>
      </c>
      <c r="AV80" s="111">
        <f t="shared" si="67"/>
      </c>
      <c r="AW80" s="31">
        <f ca="1" t="shared" si="68"/>
        <v>0</v>
      </c>
      <c r="AX80" s="31" t="e">
        <f t="shared" si="49"/>
        <v>#N/A</v>
      </c>
      <c r="AY80" s="31">
        <f>ROWS($AY$4:AY80)-1</f>
        <v>76</v>
      </c>
      <c r="AZ80" s="111" t="e">
        <f t="shared" si="69"/>
        <v>#N/A</v>
      </c>
      <c r="BA80" s="31" t="e">
        <f>LOOKUP(G80,種類,'名前関係'!$E$2:$E$9)</f>
        <v>#N/A</v>
      </c>
      <c r="BB80" s="31" t="e">
        <f>LOOKUP(G80,種類,'名前関係'!$F$2:$F$9)</f>
        <v>#N/A</v>
      </c>
      <c r="BC80" s="32">
        <f t="shared" si="70"/>
        <v>1</v>
      </c>
      <c r="BD80" s="31">
        <f t="shared" si="71"/>
      </c>
      <c r="BE80" s="31">
        <f t="shared" si="72"/>
      </c>
      <c r="BF80" s="31" t="e">
        <f t="shared" si="73"/>
        <v>#N/A</v>
      </c>
      <c r="BG80" s="31" t="e">
        <f>LOOKUP(K80,燃料,'名前関係'!$E$12:$E$41)</f>
        <v>#N/A</v>
      </c>
      <c r="BH80" s="31">
        <f t="shared" si="74"/>
      </c>
      <c r="BI80" s="31" t="e">
        <f t="shared" si="75"/>
        <v>#N/A</v>
      </c>
      <c r="BJ80" s="31" t="e">
        <f t="shared" si="50"/>
        <v>#N/A</v>
      </c>
      <c r="BK80" s="31" t="e">
        <f>IF(OR(AND(LEFT(BH80,1)="U",BH80&lt;&gt;"U"),AND(LEFT(BH80,1)="L",BH80&lt;&gt;"L"),AND(LEFT(BH80,1)="T",BH80&lt;&gt;"T"),LEN(BH80)=3),1,LOOKUP(K80,燃料,'名前関係'!$F$12:$F$41))</f>
        <v>#N/A</v>
      </c>
      <c r="BL80" s="31" t="e">
        <f t="shared" si="51"/>
        <v>#N/A</v>
      </c>
      <c r="BM80" s="31" t="e">
        <f>IF(AND(LEFT(BH80,1)="V",BH80&lt;&gt;"V"),1,LOOKUP(K80,燃料,'名前関係'!$I$12:$I$41))</f>
        <v>#N/A</v>
      </c>
      <c r="BN80" s="268" t="e">
        <f t="shared" si="76"/>
        <v>#N/A</v>
      </c>
      <c r="BO80" s="32">
        <f>IF(ISERROR(BN80)=TRUE,"",IF(LEN(BN80)=2,LOOKUP(BN80,'名前関係'!$M$3:$M$10,'名前関係'!$N$3:$N$10),""))</f>
      </c>
      <c r="BP80" s="268" t="e">
        <f t="shared" si="77"/>
        <v>#N/A</v>
      </c>
      <c r="BQ80" s="32">
        <f>IF(ISERROR(BP80)=TRUE,"",IF(LEN(BP80)=2,LOOKUP(BP80,'名前関係'!$Q$3:$Q$6,'名前関係'!$R$3:$R$6),""))</f>
      </c>
      <c r="BR80" s="32">
        <f>IF(ISERROR(BP80)=TRUE,"",IF(LEN(BP80)=2,LOOKUP(BP80,'名前関係'!$Q$3:$Q$6,'名前関係'!$S$3:$S$6),""))</f>
      </c>
      <c r="BS80" s="31">
        <f>IF(Q80="",1,IF(RIGHT(LEFT($G$1,4),2)&gt;=LEFT(Q80,2),(IF(ISERROR(VLOOKUP(BH80,'名前関係'!$A$2:$B$22,2,FALSE)),0.7,VLOOKUP(BH80,'名前関係'!$A$2:$B$22,2,FALSE))),1))</f>
        <v>1</v>
      </c>
      <c r="BT80" s="33">
        <f t="shared" si="78"/>
      </c>
      <c r="BU80" s="34" t="e">
        <f>VLOOKUP(K80,'名前関係'!$D$12:$J$41,7,FALSE)</f>
        <v>#N/A</v>
      </c>
      <c r="BV80" s="33">
        <f t="shared" si="79"/>
      </c>
      <c r="BW80" s="119">
        <f t="shared" si="80"/>
      </c>
      <c r="BX80" s="33">
        <f t="shared" si="81"/>
      </c>
      <c r="BY80" s="33">
        <f t="shared" si="82"/>
      </c>
      <c r="BZ80" s="33" t="e">
        <f>LOOKUP(K80,燃料,'名前関係'!$K$12:$K$41)</f>
        <v>#N/A</v>
      </c>
      <c r="CA80" s="32" t="e">
        <f t="shared" si="83"/>
        <v>#N/A</v>
      </c>
      <c r="CB80" s="31">
        <f t="shared" si="84"/>
      </c>
      <c r="CC80" s="31">
        <f t="shared" si="85"/>
      </c>
      <c r="CD80" s="31">
        <f t="shared" si="86"/>
      </c>
      <c r="CE80" s="31">
        <f t="shared" si="87"/>
      </c>
      <c r="CF80" s="33">
        <f>IF(OR(AV80="",AV80=0),"",IF(AND(LEFT(K80,2)="11",BD80=4,CK80&gt;"200109"),"18",LOOKUP(K80,燃料,'名前関係'!$J$12:$J$41))&amp;BB80&amp;BE80)</f>
      </c>
      <c r="CG80" s="33">
        <f>IF(OR(AU80="",AU80=0),"",IF(AND(LEFT(K80,2)="11",BD80=4,CK80&gt;"200109"),"18",LOOKUP(K80,燃料,'名前関係'!$J$12:$J$41))&amp;BB80&amp;BE80)</f>
      </c>
      <c r="CH80" s="31" t="e">
        <f t="shared" si="88"/>
        <v>#N/A</v>
      </c>
      <c r="CI80" s="31" t="e">
        <f t="shared" si="89"/>
        <v>#N/A</v>
      </c>
      <c r="CJ80" s="33" t="e">
        <f t="shared" si="52"/>
        <v>#N/A</v>
      </c>
      <c r="CK80" s="113">
        <f t="shared" si="90"/>
      </c>
      <c r="CL80" s="113">
        <f t="shared" si="91"/>
      </c>
      <c r="CM80" s="113">
        <f t="shared" si="92"/>
      </c>
      <c r="CN80" s="113">
        <f t="shared" si="93"/>
      </c>
      <c r="CO80" s="113">
        <f t="shared" si="94"/>
      </c>
      <c r="CP80" s="113">
        <f>IF(AND(K80&lt;&gt;"",B80=""),1,IF(COUNTIF($B$5:$B80,B80)&gt;1,1,0))</f>
        <v>0</v>
      </c>
    </row>
    <row r="81" spans="1:94" s="35" customFormat="1" ht="13.5" customHeight="1">
      <c r="A81" s="53"/>
      <c r="B81" s="53"/>
      <c r="C81" s="53"/>
      <c r="D81" s="53"/>
      <c r="E81" s="53"/>
      <c r="F81" s="53"/>
      <c r="G81" s="53"/>
      <c r="H81" s="404"/>
      <c r="I81" s="405"/>
      <c r="J81" s="53"/>
      <c r="K81" s="53"/>
      <c r="L81" s="406"/>
      <c r="M81" s="407"/>
      <c r="N81" s="277"/>
      <c r="O81" s="278"/>
      <c r="P81" s="279"/>
      <c r="Q81" s="279"/>
      <c r="R81" s="402">
        <f t="shared" si="53"/>
      </c>
      <c r="S81" s="402">
        <f t="shared" si="54"/>
      </c>
      <c r="T81" s="403"/>
      <c r="U81" s="150">
        <f t="shared" si="55"/>
      </c>
      <c r="V81" s="150">
        <f>IF(ISERROR(#REF!)=TRUE,"",#REF!)</f>
      </c>
      <c r="W81" s="151"/>
      <c r="X81" s="111">
        <f t="shared" si="56"/>
      </c>
      <c r="Y81" s="111"/>
      <c r="Z81" s="130"/>
      <c r="AA81" s="131"/>
      <c r="AB81" s="132"/>
      <c r="AC81" s="131"/>
      <c r="AD81" s="132"/>
      <c r="AE81" s="131"/>
      <c r="AF81" s="132"/>
      <c r="AG81" s="131"/>
      <c r="AH81" s="132"/>
      <c r="AI81" s="131"/>
      <c r="AJ81" s="132"/>
      <c r="AK81" s="266">
        <f t="shared" si="57"/>
      </c>
      <c r="AL81" s="128" t="e">
        <f t="shared" si="58"/>
        <v>#N/A</v>
      </c>
      <c r="AM81" s="127">
        <f t="shared" si="59"/>
      </c>
      <c r="AN81" s="127">
        <f t="shared" si="60"/>
      </c>
      <c r="AO81" s="113">
        <f t="shared" si="61"/>
      </c>
      <c r="AP81" s="112">
        <f t="shared" si="62"/>
      </c>
      <c r="AQ81" s="112">
        <f t="shared" si="63"/>
      </c>
      <c r="AR81" s="111">
        <f t="shared" si="64"/>
      </c>
      <c r="AS81" s="111">
        <f>IF(K81="","",LOOKUP($G$1,実績報告年度,'名前関係'!$E$44:$E$48))</f>
      </c>
      <c r="AT81" s="111">
        <f t="shared" si="65"/>
      </c>
      <c r="AU81" s="111">
        <f t="shared" si="66"/>
      </c>
      <c r="AV81" s="111">
        <f t="shared" si="67"/>
      </c>
      <c r="AW81" s="31">
        <f ca="1" t="shared" si="68"/>
        <v>0</v>
      </c>
      <c r="AX81" s="31" t="e">
        <f t="shared" si="49"/>
        <v>#N/A</v>
      </c>
      <c r="AY81" s="31">
        <f>ROWS($AY$4:AY81)-1</f>
        <v>77</v>
      </c>
      <c r="AZ81" s="111" t="e">
        <f t="shared" si="69"/>
        <v>#N/A</v>
      </c>
      <c r="BA81" s="31" t="e">
        <f>LOOKUP(G81,種類,'名前関係'!$E$2:$E$9)</f>
        <v>#N/A</v>
      </c>
      <c r="BB81" s="31" t="e">
        <f>LOOKUP(G81,種類,'名前関係'!$F$2:$F$9)</f>
        <v>#N/A</v>
      </c>
      <c r="BC81" s="32">
        <f t="shared" si="70"/>
        <v>1</v>
      </c>
      <c r="BD81" s="31">
        <f t="shared" si="71"/>
      </c>
      <c r="BE81" s="31">
        <f t="shared" si="72"/>
      </c>
      <c r="BF81" s="31" t="e">
        <f t="shared" si="73"/>
        <v>#N/A</v>
      </c>
      <c r="BG81" s="31" t="e">
        <f>LOOKUP(K81,燃料,'名前関係'!$E$12:$E$41)</f>
        <v>#N/A</v>
      </c>
      <c r="BH81" s="31">
        <f t="shared" si="74"/>
      </c>
      <c r="BI81" s="31" t="e">
        <f t="shared" si="75"/>
        <v>#N/A</v>
      </c>
      <c r="BJ81" s="31" t="e">
        <f t="shared" si="50"/>
        <v>#N/A</v>
      </c>
      <c r="BK81" s="31" t="e">
        <f>IF(OR(AND(LEFT(BH81,1)="U",BH81&lt;&gt;"U"),AND(LEFT(BH81,1)="L",BH81&lt;&gt;"L"),AND(LEFT(BH81,1)="T",BH81&lt;&gt;"T"),LEN(BH81)=3),1,LOOKUP(K81,燃料,'名前関係'!$F$12:$F$41))</f>
        <v>#N/A</v>
      </c>
      <c r="BL81" s="31" t="e">
        <f t="shared" si="51"/>
        <v>#N/A</v>
      </c>
      <c r="BM81" s="31" t="e">
        <f>IF(AND(LEFT(BH81,1)="V",BH81&lt;&gt;"V"),1,LOOKUP(K81,燃料,'名前関係'!$I$12:$I$41))</f>
        <v>#N/A</v>
      </c>
      <c r="BN81" s="268" t="e">
        <f t="shared" si="76"/>
        <v>#N/A</v>
      </c>
      <c r="BO81" s="32">
        <f>IF(ISERROR(BN81)=TRUE,"",IF(LEN(BN81)=2,LOOKUP(BN81,'名前関係'!$M$3:$M$10,'名前関係'!$N$3:$N$10),""))</f>
      </c>
      <c r="BP81" s="268" t="e">
        <f t="shared" si="77"/>
        <v>#N/A</v>
      </c>
      <c r="BQ81" s="32">
        <f>IF(ISERROR(BP81)=TRUE,"",IF(LEN(BP81)=2,LOOKUP(BP81,'名前関係'!$Q$3:$Q$6,'名前関係'!$R$3:$R$6),""))</f>
      </c>
      <c r="BR81" s="32">
        <f>IF(ISERROR(BP81)=TRUE,"",IF(LEN(BP81)=2,LOOKUP(BP81,'名前関係'!$Q$3:$Q$6,'名前関係'!$S$3:$S$6),""))</f>
      </c>
      <c r="BS81" s="31">
        <f>IF(Q81="",1,IF(RIGHT(LEFT($G$1,4),2)&gt;=LEFT(Q81,2),(IF(ISERROR(VLOOKUP(BH81,'名前関係'!$A$2:$B$22,2,FALSE)),0.7,VLOOKUP(BH81,'名前関係'!$A$2:$B$22,2,FALSE))),1))</f>
        <v>1</v>
      </c>
      <c r="BT81" s="33">
        <f t="shared" si="78"/>
      </c>
      <c r="BU81" s="34" t="e">
        <f>VLOOKUP(K81,'名前関係'!$D$12:$J$41,7,FALSE)</f>
        <v>#N/A</v>
      </c>
      <c r="BV81" s="33">
        <f t="shared" si="79"/>
      </c>
      <c r="BW81" s="119">
        <f t="shared" si="80"/>
      </c>
      <c r="BX81" s="33">
        <f t="shared" si="81"/>
      </c>
      <c r="BY81" s="33">
        <f t="shared" si="82"/>
      </c>
      <c r="BZ81" s="33" t="e">
        <f>LOOKUP(K81,燃料,'名前関係'!$K$12:$K$41)</f>
        <v>#N/A</v>
      </c>
      <c r="CA81" s="32" t="e">
        <f t="shared" si="83"/>
        <v>#N/A</v>
      </c>
      <c r="CB81" s="31">
        <f t="shared" si="84"/>
      </c>
      <c r="CC81" s="31">
        <f t="shared" si="85"/>
      </c>
      <c r="CD81" s="31">
        <f t="shared" si="86"/>
      </c>
      <c r="CE81" s="31">
        <f t="shared" si="87"/>
      </c>
      <c r="CF81" s="33">
        <f>IF(OR(AV81="",AV81=0),"",IF(AND(LEFT(K81,2)="11",BD81=4,CK81&gt;"200109"),"18",LOOKUP(K81,燃料,'名前関係'!$J$12:$J$41))&amp;BB81&amp;BE81)</f>
      </c>
      <c r="CG81" s="33">
        <f>IF(OR(AU81="",AU81=0),"",IF(AND(LEFT(K81,2)="11",BD81=4,CK81&gt;"200109"),"18",LOOKUP(K81,燃料,'名前関係'!$J$12:$J$41))&amp;BB81&amp;BE81)</f>
      </c>
      <c r="CH81" s="31" t="e">
        <f t="shared" si="88"/>
        <v>#N/A</v>
      </c>
      <c r="CI81" s="31" t="e">
        <f t="shared" si="89"/>
        <v>#N/A</v>
      </c>
      <c r="CJ81" s="33" t="e">
        <f t="shared" si="52"/>
        <v>#N/A</v>
      </c>
      <c r="CK81" s="113">
        <f t="shared" si="90"/>
      </c>
      <c r="CL81" s="113">
        <f t="shared" si="91"/>
      </c>
      <c r="CM81" s="113">
        <f t="shared" si="92"/>
      </c>
      <c r="CN81" s="113">
        <f t="shared" si="93"/>
      </c>
      <c r="CO81" s="113">
        <f t="shared" si="94"/>
      </c>
      <c r="CP81" s="113">
        <f>IF(AND(K81&lt;&gt;"",B81=""),1,IF(COUNTIF($B$5:$B81,B81)&gt;1,1,0))</f>
        <v>0</v>
      </c>
    </row>
    <row r="82" spans="1:94" s="35" customFormat="1" ht="13.5" customHeight="1">
      <c r="A82" s="53"/>
      <c r="B82" s="53"/>
      <c r="C82" s="53"/>
      <c r="D82" s="53"/>
      <c r="E82" s="53"/>
      <c r="F82" s="53"/>
      <c r="G82" s="53"/>
      <c r="H82" s="404"/>
      <c r="I82" s="405"/>
      <c r="J82" s="53"/>
      <c r="K82" s="53"/>
      <c r="L82" s="406"/>
      <c r="M82" s="407"/>
      <c r="N82" s="277"/>
      <c r="O82" s="278"/>
      <c r="P82" s="279"/>
      <c r="Q82" s="279"/>
      <c r="R82" s="402">
        <f t="shared" si="53"/>
      </c>
      <c r="S82" s="402">
        <f t="shared" si="54"/>
      </c>
      <c r="T82" s="403"/>
      <c r="U82" s="150">
        <f t="shared" si="55"/>
      </c>
      <c r="V82" s="150">
        <f>IF(ISERROR(#REF!)=TRUE,"",#REF!)</f>
      </c>
      <c r="W82" s="151"/>
      <c r="X82" s="111">
        <f t="shared" si="56"/>
      </c>
      <c r="Y82" s="111"/>
      <c r="Z82" s="130"/>
      <c r="AA82" s="131"/>
      <c r="AB82" s="132"/>
      <c r="AC82" s="131"/>
      <c r="AD82" s="132"/>
      <c r="AE82" s="131"/>
      <c r="AF82" s="132"/>
      <c r="AG82" s="131"/>
      <c r="AH82" s="132"/>
      <c r="AI82" s="131"/>
      <c r="AJ82" s="132"/>
      <c r="AK82" s="266">
        <f t="shared" si="57"/>
      </c>
      <c r="AL82" s="128" t="e">
        <f t="shared" si="58"/>
        <v>#N/A</v>
      </c>
      <c r="AM82" s="127">
        <f t="shared" si="59"/>
      </c>
      <c r="AN82" s="127">
        <f t="shared" si="60"/>
      </c>
      <c r="AO82" s="113">
        <f t="shared" si="61"/>
      </c>
      <c r="AP82" s="112">
        <f t="shared" si="62"/>
      </c>
      <c r="AQ82" s="112">
        <f t="shared" si="63"/>
      </c>
      <c r="AR82" s="111">
        <f t="shared" si="64"/>
      </c>
      <c r="AS82" s="111">
        <f>IF(K82="","",LOOKUP($G$1,実績報告年度,'名前関係'!$E$44:$E$48))</f>
      </c>
      <c r="AT82" s="111">
        <f t="shared" si="65"/>
      </c>
      <c r="AU82" s="111">
        <f t="shared" si="66"/>
      </c>
      <c r="AV82" s="111">
        <f t="shared" si="67"/>
      </c>
      <c r="AW82" s="31">
        <f ca="1" t="shared" si="68"/>
        <v>0</v>
      </c>
      <c r="AX82" s="31" t="e">
        <f t="shared" si="49"/>
        <v>#N/A</v>
      </c>
      <c r="AY82" s="31">
        <f>ROWS($AY$4:AY82)-1</f>
        <v>78</v>
      </c>
      <c r="AZ82" s="111" t="e">
        <f t="shared" si="69"/>
        <v>#N/A</v>
      </c>
      <c r="BA82" s="31" t="e">
        <f>LOOKUP(G82,種類,'名前関係'!$E$2:$E$9)</f>
        <v>#N/A</v>
      </c>
      <c r="BB82" s="31" t="e">
        <f>LOOKUP(G82,種類,'名前関係'!$F$2:$F$9)</f>
        <v>#N/A</v>
      </c>
      <c r="BC82" s="32">
        <f t="shared" si="70"/>
        <v>1</v>
      </c>
      <c r="BD82" s="31">
        <f t="shared" si="71"/>
      </c>
      <c r="BE82" s="31">
        <f t="shared" si="72"/>
      </c>
      <c r="BF82" s="31" t="e">
        <f t="shared" si="73"/>
        <v>#N/A</v>
      </c>
      <c r="BG82" s="31" t="e">
        <f>LOOKUP(K82,燃料,'名前関係'!$E$12:$E$41)</f>
        <v>#N/A</v>
      </c>
      <c r="BH82" s="31">
        <f t="shared" si="74"/>
      </c>
      <c r="BI82" s="31" t="e">
        <f t="shared" si="75"/>
        <v>#N/A</v>
      </c>
      <c r="BJ82" s="31" t="e">
        <f t="shared" si="50"/>
        <v>#N/A</v>
      </c>
      <c r="BK82" s="31" t="e">
        <f>IF(OR(AND(LEFT(BH82,1)="U",BH82&lt;&gt;"U"),AND(LEFT(BH82,1)="L",BH82&lt;&gt;"L"),AND(LEFT(BH82,1)="T",BH82&lt;&gt;"T"),LEN(BH82)=3),1,LOOKUP(K82,燃料,'名前関係'!$F$12:$F$41))</f>
        <v>#N/A</v>
      </c>
      <c r="BL82" s="31" t="e">
        <f t="shared" si="51"/>
        <v>#N/A</v>
      </c>
      <c r="BM82" s="31" t="e">
        <f>IF(AND(LEFT(BH82,1)="V",BH82&lt;&gt;"V"),1,LOOKUP(K82,燃料,'名前関係'!$I$12:$I$41))</f>
        <v>#N/A</v>
      </c>
      <c r="BN82" s="268" t="e">
        <f t="shared" si="76"/>
        <v>#N/A</v>
      </c>
      <c r="BO82" s="32">
        <f>IF(ISERROR(BN82)=TRUE,"",IF(LEN(BN82)=2,LOOKUP(BN82,'名前関係'!$M$3:$M$10,'名前関係'!$N$3:$N$10),""))</f>
      </c>
      <c r="BP82" s="268" t="e">
        <f t="shared" si="77"/>
        <v>#N/A</v>
      </c>
      <c r="BQ82" s="32">
        <f>IF(ISERROR(BP82)=TRUE,"",IF(LEN(BP82)=2,LOOKUP(BP82,'名前関係'!$Q$3:$Q$6,'名前関係'!$R$3:$R$6),""))</f>
      </c>
      <c r="BR82" s="32">
        <f>IF(ISERROR(BP82)=TRUE,"",IF(LEN(BP82)=2,LOOKUP(BP82,'名前関係'!$Q$3:$Q$6,'名前関係'!$S$3:$S$6),""))</f>
      </c>
      <c r="BS82" s="31">
        <f>IF(Q82="",1,IF(RIGHT(LEFT($G$1,4),2)&gt;=LEFT(Q82,2),(IF(ISERROR(VLOOKUP(BH82,'名前関係'!$A$2:$B$22,2,FALSE)),0.7,VLOOKUP(BH82,'名前関係'!$A$2:$B$22,2,FALSE))),1))</f>
        <v>1</v>
      </c>
      <c r="BT82" s="33">
        <f t="shared" si="78"/>
      </c>
      <c r="BU82" s="34" t="e">
        <f>VLOOKUP(K82,'名前関係'!$D$12:$J$41,7,FALSE)</f>
        <v>#N/A</v>
      </c>
      <c r="BV82" s="33">
        <f t="shared" si="79"/>
      </c>
      <c r="BW82" s="119">
        <f t="shared" si="80"/>
      </c>
      <c r="BX82" s="33">
        <f t="shared" si="81"/>
      </c>
      <c r="BY82" s="33">
        <f t="shared" si="82"/>
      </c>
      <c r="BZ82" s="33" t="e">
        <f>LOOKUP(K82,燃料,'名前関係'!$K$12:$K$41)</f>
        <v>#N/A</v>
      </c>
      <c r="CA82" s="32" t="e">
        <f t="shared" si="83"/>
        <v>#N/A</v>
      </c>
      <c r="CB82" s="31">
        <f t="shared" si="84"/>
      </c>
      <c r="CC82" s="31">
        <f t="shared" si="85"/>
      </c>
      <c r="CD82" s="31">
        <f t="shared" si="86"/>
      </c>
      <c r="CE82" s="31">
        <f t="shared" si="87"/>
      </c>
      <c r="CF82" s="33">
        <f>IF(OR(AV82="",AV82=0),"",IF(AND(LEFT(K82,2)="11",BD82=4,CK82&gt;"200109"),"18",LOOKUP(K82,燃料,'名前関係'!$J$12:$J$41))&amp;BB82&amp;BE82)</f>
      </c>
      <c r="CG82" s="33">
        <f>IF(OR(AU82="",AU82=0),"",IF(AND(LEFT(K82,2)="11",BD82=4,CK82&gt;"200109"),"18",LOOKUP(K82,燃料,'名前関係'!$J$12:$J$41))&amp;BB82&amp;BE82)</f>
      </c>
      <c r="CH82" s="31" t="e">
        <f t="shared" si="88"/>
        <v>#N/A</v>
      </c>
      <c r="CI82" s="31" t="e">
        <f t="shared" si="89"/>
        <v>#N/A</v>
      </c>
      <c r="CJ82" s="33" t="e">
        <f t="shared" si="52"/>
        <v>#N/A</v>
      </c>
      <c r="CK82" s="113">
        <f t="shared" si="90"/>
      </c>
      <c r="CL82" s="113">
        <f t="shared" si="91"/>
      </c>
      <c r="CM82" s="113">
        <f t="shared" si="92"/>
      </c>
      <c r="CN82" s="113">
        <f t="shared" si="93"/>
      </c>
      <c r="CO82" s="113">
        <f t="shared" si="94"/>
      </c>
      <c r="CP82" s="113">
        <f>IF(AND(K82&lt;&gt;"",B82=""),1,IF(COUNTIF($B$5:$B82,B82)&gt;1,1,0))</f>
        <v>0</v>
      </c>
    </row>
    <row r="83" spans="1:94" s="35" customFormat="1" ht="13.5" customHeight="1">
      <c r="A83" s="53"/>
      <c r="B83" s="53"/>
      <c r="C83" s="53"/>
      <c r="D83" s="53"/>
      <c r="E83" s="53"/>
      <c r="F83" s="53"/>
      <c r="G83" s="53"/>
      <c r="H83" s="404"/>
      <c r="I83" s="405"/>
      <c r="J83" s="53"/>
      <c r="K83" s="53"/>
      <c r="L83" s="406"/>
      <c r="M83" s="407"/>
      <c r="N83" s="277"/>
      <c r="O83" s="278"/>
      <c r="P83" s="279"/>
      <c r="Q83" s="279"/>
      <c r="R83" s="402">
        <f t="shared" si="53"/>
      </c>
      <c r="S83" s="402">
        <f t="shared" si="54"/>
      </c>
      <c r="T83" s="403"/>
      <c r="U83" s="150">
        <f t="shared" si="55"/>
      </c>
      <c r="V83" s="150">
        <f>IF(ISERROR(#REF!)=TRUE,"",#REF!)</f>
      </c>
      <c r="W83" s="151"/>
      <c r="X83" s="111">
        <f t="shared" si="56"/>
      </c>
      <c r="Y83" s="111"/>
      <c r="Z83" s="130"/>
      <c r="AA83" s="131"/>
      <c r="AB83" s="132"/>
      <c r="AC83" s="131"/>
      <c r="AD83" s="132"/>
      <c r="AE83" s="131"/>
      <c r="AF83" s="132"/>
      <c r="AG83" s="131"/>
      <c r="AH83" s="132"/>
      <c r="AI83" s="131"/>
      <c r="AJ83" s="132"/>
      <c r="AK83" s="266">
        <f t="shared" si="57"/>
      </c>
      <c r="AL83" s="128" t="e">
        <f t="shared" si="58"/>
        <v>#N/A</v>
      </c>
      <c r="AM83" s="127">
        <f t="shared" si="59"/>
      </c>
      <c r="AN83" s="127">
        <f t="shared" si="60"/>
      </c>
      <c r="AO83" s="113">
        <f t="shared" si="61"/>
      </c>
      <c r="AP83" s="112">
        <f t="shared" si="62"/>
      </c>
      <c r="AQ83" s="112">
        <f t="shared" si="63"/>
      </c>
      <c r="AR83" s="111">
        <f t="shared" si="64"/>
      </c>
      <c r="AS83" s="111">
        <f>IF(K83="","",LOOKUP($G$1,実績報告年度,'名前関係'!$E$44:$E$48))</f>
      </c>
      <c r="AT83" s="111">
        <f t="shared" si="65"/>
      </c>
      <c r="AU83" s="111">
        <f t="shared" si="66"/>
      </c>
      <c r="AV83" s="111">
        <f t="shared" si="67"/>
      </c>
      <c r="AW83" s="31">
        <f ca="1" t="shared" si="68"/>
        <v>0</v>
      </c>
      <c r="AX83" s="31" t="e">
        <f t="shared" si="49"/>
        <v>#N/A</v>
      </c>
      <c r="AY83" s="31">
        <f>ROWS($AY$4:AY83)-1</f>
        <v>79</v>
      </c>
      <c r="AZ83" s="111" t="e">
        <f t="shared" si="69"/>
        <v>#N/A</v>
      </c>
      <c r="BA83" s="31" t="e">
        <f>LOOKUP(G83,種類,'名前関係'!$E$2:$E$9)</f>
        <v>#N/A</v>
      </c>
      <c r="BB83" s="31" t="e">
        <f>LOOKUP(G83,種類,'名前関係'!$F$2:$F$9)</f>
        <v>#N/A</v>
      </c>
      <c r="BC83" s="32">
        <f t="shared" si="70"/>
        <v>1</v>
      </c>
      <c r="BD83" s="31">
        <f t="shared" si="71"/>
      </c>
      <c r="BE83" s="31">
        <f t="shared" si="72"/>
      </c>
      <c r="BF83" s="31" t="e">
        <f t="shared" si="73"/>
        <v>#N/A</v>
      </c>
      <c r="BG83" s="31" t="e">
        <f>LOOKUP(K83,燃料,'名前関係'!$E$12:$E$41)</f>
        <v>#N/A</v>
      </c>
      <c r="BH83" s="31">
        <f t="shared" si="74"/>
      </c>
      <c r="BI83" s="31" t="e">
        <f t="shared" si="75"/>
        <v>#N/A</v>
      </c>
      <c r="BJ83" s="31" t="e">
        <f t="shared" si="50"/>
        <v>#N/A</v>
      </c>
      <c r="BK83" s="31" t="e">
        <f>IF(OR(AND(LEFT(BH83,1)="U",BH83&lt;&gt;"U"),AND(LEFT(BH83,1)="L",BH83&lt;&gt;"L"),AND(LEFT(BH83,1)="T",BH83&lt;&gt;"T"),LEN(BH83)=3),1,LOOKUP(K83,燃料,'名前関係'!$F$12:$F$41))</f>
        <v>#N/A</v>
      </c>
      <c r="BL83" s="31" t="e">
        <f t="shared" si="51"/>
        <v>#N/A</v>
      </c>
      <c r="BM83" s="31" t="e">
        <f>IF(AND(LEFT(BH83,1)="V",BH83&lt;&gt;"V"),1,LOOKUP(K83,燃料,'名前関係'!$I$12:$I$41))</f>
        <v>#N/A</v>
      </c>
      <c r="BN83" s="268" t="e">
        <f t="shared" si="76"/>
        <v>#N/A</v>
      </c>
      <c r="BO83" s="32">
        <f>IF(ISERROR(BN83)=TRUE,"",IF(LEN(BN83)=2,LOOKUP(BN83,'名前関係'!$M$3:$M$10,'名前関係'!$N$3:$N$10),""))</f>
      </c>
      <c r="BP83" s="268" t="e">
        <f t="shared" si="77"/>
        <v>#N/A</v>
      </c>
      <c r="BQ83" s="32">
        <f>IF(ISERROR(BP83)=TRUE,"",IF(LEN(BP83)=2,LOOKUP(BP83,'名前関係'!$Q$3:$Q$6,'名前関係'!$R$3:$R$6),""))</f>
      </c>
      <c r="BR83" s="32">
        <f>IF(ISERROR(BP83)=TRUE,"",IF(LEN(BP83)=2,LOOKUP(BP83,'名前関係'!$Q$3:$Q$6,'名前関係'!$S$3:$S$6),""))</f>
      </c>
      <c r="BS83" s="31">
        <f>IF(Q83="",1,IF(RIGHT(LEFT($G$1,4),2)&gt;=LEFT(Q83,2),(IF(ISERROR(VLOOKUP(BH83,'名前関係'!$A$2:$B$22,2,FALSE)),0.7,VLOOKUP(BH83,'名前関係'!$A$2:$B$22,2,FALSE))),1))</f>
        <v>1</v>
      </c>
      <c r="BT83" s="33">
        <f t="shared" si="78"/>
      </c>
      <c r="BU83" s="34" t="e">
        <f>VLOOKUP(K83,'名前関係'!$D$12:$J$41,7,FALSE)</f>
        <v>#N/A</v>
      </c>
      <c r="BV83" s="33">
        <f t="shared" si="79"/>
      </c>
      <c r="BW83" s="119">
        <f t="shared" si="80"/>
      </c>
      <c r="BX83" s="33">
        <f t="shared" si="81"/>
      </c>
      <c r="BY83" s="33">
        <f t="shared" si="82"/>
      </c>
      <c r="BZ83" s="33" t="e">
        <f>LOOKUP(K83,燃料,'名前関係'!$K$12:$K$41)</f>
        <v>#N/A</v>
      </c>
      <c r="CA83" s="32" t="e">
        <f t="shared" si="83"/>
        <v>#N/A</v>
      </c>
      <c r="CB83" s="31">
        <f t="shared" si="84"/>
      </c>
      <c r="CC83" s="31">
        <f t="shared" si="85"/>
      </c>
      <c r="CD83" s="31">
        <f t="shared" si="86"/>
      </c>
      <c r="CE83" s="31">
        <f t="shared" si="87"/>
      </c>
      <c r="CF83" s="33">
        <f>IF(OR(AV83="",AV83=0),"",IF(AND(LEFT(K83,2)="11",BD83=4,CK83&gt;"200109"),"18",LOOKUP(K83,燃料,'名前関係'!$J$12:$J$41))&amp;BB83&amp;BE83)</f>
      </c>
      <c r="CG83" s="33">
        <f>IF(OR(AU83="",AU83=0),"",IF(AND(LEFT(K83,2)="11",BD83=4,CK83&gt;"200109"),"18",LOOKUP(K83,燃料,'名前関係'!$J$12:$J$41))&amp;BB83&amp;BE83)</f>
      </c>
      <c r="CH83" s="31" t="e">
        <f t="shared" si="88"/>
        <v>#N/A</v>
      </c>
      <c r="CI83" s="31" t="e">
        <f t="shared" si="89"/>
        <v>#N/A</v>
      </c>
      <c r="CJ83" s="33" t="e">
        <f t="shared" si="52"/>
        <v>#N/A</v>
      </c>
      <c r="CK83" s="113">
        <f t="shared" si="90"/>
      </c>
      <c r="CL83" s="113">
        <f t="shared" si="91"/>
      </c>
      <c r="CM83" s="113">
        <f t="shared" si="92"/>
      </c>
      <c r="CN83" s="113">
        <f t="shared" si="93"/>
      </c>
      <c r="CO83" s="113">
        <f t="shared" si="94"/>
      </c>
      <c r="CP83" s="113">
        <f>IF(AND(K83&lt;&gt;"",B83=""),1,IF(COUNTIF($B$5:$B83,B83)&gt;1,1,0))</f>
        <v>0</v>
      </c>
    </row>
    <row r="84" spans="1:94" s="35" customFormat="1" ht="13.5" customHeight="1">
      <c r="A84" s="53"/>
      <c r="B84" s="53"/>
      <c r="C84" s="53"/>
      <c r="D84" s="53"/>
      <c r="E84" s="53"/>
      <c r="F84" s="53"/>
      <c r="G84" s="53"/>
      <c r="H84" s="404"/>
      <c r="I84" s="405"/>
      <c r="J84" s="53"/>
      <c r="K84" s="53"/>
      <c r="L84" s="406"/>
      <c r="M84" s="407"/>
      <c r="N84" s="277"/>
      <c r="O84" s="278"/>
      <c r="P84" s="279"/>
      <c r="Q84" s="279"/>
      <c r="R84" s="402">
        <f t="shared" si="53"/>
      </c>
      <c r="S84" s="402">
        <f t="shared" si="54"/>
      </c>
      <c r="T84" s="403"/>
      <c r="U84" s="150">
        <f t="shared" si="55"/>
      </c>
      <c r="V84" s="150">
        <f>IF(ISERROR(#REF!)=TRUE,"",#REF!)</f>
      </c>
      <c r="W84" s="151"/>
      <c r="X84" s="111">
        <f t="shared" si="56"/>
      </c>
      <c r="Y84" s="111"/>
      <c r="Z84" s="130"/>
      <c r="AA84" s="131"/>
      <c r="AB84" s="132"/>
      <c r="AC84" s="131"/>
      <c r="AD84" s="132"/>
      <c r="AE84" s="131"/>
      <c r="AF84" s="132"/>
      <c r="AG84" s="131"/>
      <c r="AH84" s="132"/>
      <c r="AI84" s="131"/>
      <c r="AJ84" s="132"/>
      <c r="AK84" s="266">
        <f t="shared" si="57"/>
      </c>
      <c r="AL84" s="128" t="e">
        <f t="shared" si="58"/>
        <v>#N/A</v>
      </c>
      <c r="AM84" s="127">
        <f t="shared" si="59"/>
      </c>
      <c r="AN84" s="127">
        <f t="shared" si="60"/>
      </c>
      <c r="AO84" s="113">
        <f t="shared" si="61"/>
      </c>
      <c r="AP84" s="112">
        <f t="shared" si="62"/>
      </c>
      <c r="AQ84" s="112">
        <f t="shared" si="63"/>
      </c>
      <c r="AR84" s="111">
        <f t="shared" si="64"/>
      </c>
      <c r="AS84" s="111">
        <f>IF(K84="","",LOOKUP($G$1,実績報告年度,'名前関係'!$E$44:$E$48))</f>
      </c>
      <c r="AT84" s="111">
        <f t="shared" si="65"/>
      </c>
      <c r="AU84" s="111">
        <f t="shared" si="66"/>
      </c>
      <c r="AV84" s="111">
        <f t="shared" si="67"/>
      </c>
      <c r="AW84" s="31">
        <f ca="1" t="shared" si="68"/>
        <v>0</v>
      </c>
      <c r="AX84" s="31" t="e">
        <f t="shared" si="49"/>
        <v>#N/A</v>
      </c>
      <c r="AY84" s="31">
        <f>ROWS($AY$4:AY84)-1</f>
        <v>80</v>
      </c>
      <c r="AZ84" s="111" t="e">
        <f t="shared" si="69"/>
        <v>#N/A</v>
      </c>
      <c r="BA84" s="31" t="e">
        <f>LOOKUP(G84,種類,'名前関係'!$E$2:$E$9)</f>
        <v>#N/A</v>
      </c>
      <c r="BB84" s="31" t="e">
        <f>LOOKUP(G84,種類,'名前関係'!$F$2:$F$9)</f>
        <v>#N/A</v>
      </c>
      <c r="BC84" s="32">
        <f t="shared" si="70"/>
        <v>1</v>
      </c>
      <c r="BD84" s="31">
        <f t="shared" si="71"/>
      </c>
      <c r="BE84" s="31">
        <f t="shared" si="72"/>
      </c>
      <c r="BF84" s="31" t="e">
        <f t="shared" si="73"/>
        <v>#N/A</v>
      </c>
      <c r="BG84" s="31" t="e">
        <f>LOOKUP(K84,燃料,'名前関係'!$E$12:$E$41)</f>
        <v>#N/A</v>
      </c>
      <c r="BH84" s="31">
        <f t="shared" si="74"/>
      </c>
      <c r="BI84" s="31" t="e">
        <f t="shared" si="75"/>
        <v>#N/A</v>
      </c>
      <c r="BJ84" s="31" t="e">
        <f t="shared" si="50"/>
        <v>#N/A</v>
      </c>
      <c r="BK84" s="31" t="e">
        <f>IF(OR(AND(LEFT(BH84,1)="U",BH84&lt;&gt;"U"),AND(LEFT(BH84,1)="L",BH84&lt;&gt;"L"),AND(LEFT(BH84,1)="T",BH84&lt;&gt;"T"),LEN(BH84)=3),1,LOOKUP(K84,燃料,'名前関係'!$F$12:$F$41))</f>
        <v>#N/A</v>
      </c>
      <c r="BL84" s="31" t="e">
        <f t="shared" si="51"/>
        <v>#N/A</v>
      </c>
      <c r="BM84" s="31" t="e">
        <f>IF(AND(LEFT(BH84,1)="V",BH84&lt;&gt;"V"),1,LOOKUP(K84,燃料,'名前関係'!$I$12:$I$41))</f>
        <v>#N/A</v>
      </c>
      <c r="BN84" s="268" t="e">
        <f t="shared" si="76"/>
        <v>#N/A</v>
      </c>
      <c r="BO84" s="32">
        <f>IF(ISERROR(BN84)=TRUE,"",IF(LEN(BN84)=2,LOOKUP(BN84,'名前関係'!$M$3:$M$10,'名前関係'!$N$3:$N$10),""))</f>
      </c>
      <c r="BP84" s="268" t="e">
        <f t="shared" si="77"/>
        <v>#N/A</v>
      </c>
      <c r="BQ84" s="32">
        <f>IF(ISERROR(BP84)=TRUE,"",IF(LEN(BP84)=2,LOOKUP(BP84,'名前関係'!$Q$3:$Q$6,'名前関係'!$R$3:$R$6),""))</f>
      </c>
      <c r="BR84" s="32">
        <f>IF(ISERROR(BP84)=TRUE,"",IF(LEN(BP84)=2,LOOKUP(BP84,'名前関係'!$Q$3:$Q$6,'名前関係'!$S$3:$S$6),""))</f>
      </c>
      <c r="BS84" s="31">
        <f>IF(Q84="",1,IF(RIGHT(LEFT($G$1,4),2)&gt;=LEFT(Q84,2),(IF(ISERROR(VLOOKUP(BH84,'名前関係'!$A$2:$B$22,2,FALSE)),0.7,VLOOKUP(BH84,'名前関係'!$A$2:$B$22,2,FALSE))),1))</f>
        <v>1</v>
      </c>
      <c r="BT84" s="33">
        <f t="shared" si="78"/>
      </c>
      <c r="BU84" s="34" t="e">
        <f>VLOOKUP(K84,'名前関係'!$D$12:$J$41,7,FALSE)</f>
        <v>#N/A</v>
      </c>
      <c r="BV84" s="33">
        <f t="shared" si="79"/>
      </c>
      <c r="BW84" s="119">
        <f t="shared" si="80"/>
      </c>
      <c r="BX84" s="33">
        <f t="shared" si="81"/>
      </c>
      <c r="BY84" s="33">
        <f t="shared" si="82"/>
      </c>
      <c r="BZ84" s="33" t="e">
        <f>LOOKUP(K84,燃料,'名前関係'!$K$12:$K$41)</f>
        <v>#N/A</v>
      </c>
      <c r="CA84" s="32" t="e">
        <f t="shared" si="83"/>
        <v>#N/A</v>
      </c>
      <c r="CB84" s="31">
        <f t="shared" si="84"/>
      </c>
      <c r="CC84" s="31">
        <f t="shared" si="85"/>
      </c>
      <c r="CD84" s="31">
        <f t="shared" si="86"/>
      </c>
      <c r="CE84" s="31">
        <f t="shared" si="87"/>
      </c>
      <c r="CF84" s="33">
        <f>IF(OR(AV84="",AV84=0),"",IF(AND(LEFT(K84,2)="11",BD84=4,CK84&gt;"200109"),"18",LOOKUP(K84,燃料,'名前関係'!$J$12:$J$41))&amp;BB84&amp;BE84)</f>
      </c>
      <c r="CG84" s="33">
        <f>IF(OR(AU84="",AU84=0),"",IF(AND(LEFT(K84,2)="11",BD84=4,CK84&gt;"200109"),"18",LOOKUP(K84,燃料,'名前関係'!$J$12:$J$41))&amp;BB84&amp;BE84)</f>
      </c>
      <c r="CH84" s="31" t="e">
        <f t="shared" si="88"/>
        <v>#N/A</v>
      </c>
      <c r="CI84" s="31" t="e">
        <f t="shared" si="89"/>
        <v>#N/A</v>
      </c>
      <c r="CJ84" s="33" t="e">
        <f t="shared" si="52"/>
        <v>#N/A</v>
      </c>
      <c r="CK84" s="113">
        <f t="shared" si="90"/>
      </c>
      <c r="CL84" s="113">
        <f t="shared" si="91"/>
      </c>
      <c r="CM84" s="113">
        <f t="shared" si="92"/>
      </c>
      <c r="CN84" s="113">
        <f t="shared" si="93"/>
      </c>
      <c r="CO84" s="113">
        <f t="shared" si="94"/>
      </c>
      <c r="CP84" s="113">
        <f>IF(AND(K84&lt;&gt;"",B84=""),1,IF(COUNTIF($B$5:$B84,B84)&gt;1,1,0))</f>
        <v>0</v>
      </c>
    </row>
    <row r="85" spans="1:94" s="35" customFormat="1" ht="13.5" customHeight="1">
      <c r="A85" s="53"/>
      <c r="B85" s="53"/>
      <c r="C85" s="53"/>
      <c r="D85" s="53"/>
      <c r="E85" s="53"/>
      <c r="F85" s="53"/>
      <c r="G85" s="53"/>
      <c r="H85" s="404"/>
      <c r="I85" s="405"/>
      <c r="J85" s="53"/>
      <c r="K85" s="53"/>
      <c r="L85" s="406"/>
      <c r="M85" s="407"/>
      <c r="N85" s="277"/>
      <c r="O85" s="278"/>
      <c r="P85" s="279"/>
      <c r="Q85" s="279"/>
      <c r="R85" s="402">
        <f t="shared" si="53"/>
      </c>
      <c r="S85" s="402">
        <f t="shared" si="54"/>
      </c>
      <c r="T85" s="403"/>
      <c r="U85" s="150">
        <f t="shared" si="55"/>
      </c>
      <c r="V85" s="150">
        <f>IF(ISERROR(#REF!)=TRUE,"",#REF!)</f>
      </c>
      <c r="W85" s="151"/>
      <c r="X85" s="111">
        <f t="shared" si="56"/>
      </c>
      <c r="Y85" s="111"/>
      <c r="Z85" s="130"/>
      <c r="AA85" s="131"/>
      <c r="AB85" s="132"/>
      <c r="AC85" s="131"/>
      <c r="AD85" s="132"/>
      <c r="AE85" s="131"/>
      <c r="AF85" s="132"/>
      <c r="AG85" s="131"/>
      <c r="AH85" s="132"/>
      <c r="AI85" s="131"/>
      <c r="AJ85" s="132"/>
      <c r="AK85" s="266">
        <f t="shared" si="57"/>
      </c>
      <c r="AL85" s="128" t="e">
        <f t="shared" si="58"/>
        <v>#N/A</v>
      </c>
      <c r="AM85" s="127">
        <f t="shared" si="59"/>
      </c>
      <c r="AN85" s="127">
        <f t="shared" si="60"/>
      </c>
      <c r="AO85" s="113">
        <f t="shared" si="61"/>
      </c>
      <c r="AP85" s="112">
        <f t="shared" si="62"/>
      </c>
      <c r="AQ85" s="112">
        <f t="shared" si="63"/>
      </c>
      <c r="AR85" s="111">
        <f t="shared" si="64"/>
      </c>
      <c r="AS85" s="111">
        <f>IF(K85="","",LOOKUP($G$1,実績報告年度,'名前関係'!$E$44:$E$48))</f>
      </c>
      <c r="AT85" s="111">
        <f t="shared" si="65"/>
      </c>
      <c r="AU85" s="111">
        <f t="shared" si="66"/>
      </c>
      <c r="AV85" s="111">
        <f t="shared" si="67"/>
      </c>
      <c r="AW85" s="31">
        <f ca="1" t="shared" si="68"/>
        <v>0</v>
      </c>
      <c r="AX85" s="31" t="e">
        <f t="shared" si="49"/>
        <v>#N/A</v>
      </c>
      <c r="AY85" s="31">
        <f>ROWS($AY$4:AY85)-1</f>
        <v>81</v>
      </c>
      <c r="AZ85" s="111" t="e">
        <f t="shared" si="69"/>
        <v>#N/A</v>
      </c>
      <c r="BA85" s="31" t="e">
        <f>LOOKUP(G85,種類,'名前関係'!$E$2:$E$9)</f>
        <v>#N/A</v>
      </c>
      <c r="BB85" s="31" t="e">
        <f>LOOKUP(G85,種類,'名前関係'!$F$2:$F$9)</f>
        <v>#N/A</v>
      </c>
      <c r="BC85" s="32">
        <f t="shared" si="70"/>
        <v>1</v>
      </c>
      <c r="BD85" s="31">
        <f t="shared" si="71"/>
      </c>
      <c r="BE85" s="31">
        <f t="shared" si="72"/>
      </c>
      <c r="BF85" s="31" t="e">
        <f t="shared" si="73"/>
        <v>#N/A</v>
      </c>
      <c r="BG85" s="31" t="e">
        <f>LOOKUP(K85,燃料,'名前関係'!$E$12:$E$41)</f>
        <v>#N/A</v>
      </c>
      <c r="BH85" s="31">
        <f t="shared" si="74"/>
      </c>
      <c r="BI85" s="31" t="e">
        <f t="shared" si="75"/>
        <v>#N/A</v>
      </c>
      <c r="BJ85" s="31" t="e">
        <f t="shared" si="50"/>
        <v>#N/A</v>
      </c>
      <c r="BK85" s="31" t="e">
        <f>IF(OR(AND(LEFT(BH85,1)="U",BH85&lt;&gt;"U"),AND(LEFT(BH85,1)="L",BH85&lt;&gt;"L"),AND(LEFT(BH85,1)="T",BH85&lt;&gt;"T"),LEN(BH85)=3),1,LOOKUP(K85,燃料,'名前関係'!$F$12:$F$41))</f>
        <v>#N/A</v>
      </c>
      <c r="BL85" s="31" t="e">
        <f t="shared" si="51"/>
        <v>#N/A</v>
      </c>
      <c r="BM85" s="31" t="e">
        <f>IF(AND(LEFT(BH85,1)="V",BH85&lt;&gt;"V"),1,LOOKUP(K85,燃料,'名前関係'!$I$12:$I$41))</f>
        <v>#N/A</v>
      </c>
      <c r="BN85" s="268" t="e">
        <f t="shared" si="76"/>
        <v>#N/A</v>
      </c>
      <c r="BO85" s="32">
        <f>IF(ISERROR(BN85)=TRUE,"",IF(LEN(BN85)=2,LOOKUP(BN85,'名前関係'!$M$3:$M$10,'名前関係'!$N$3:$N$10),""))</f>
      </c>
      <c r="BP85" s="268" t="e">
        <f t="shared" si="77"/>
        <v>#N/A</v>
      </c>
      <c r="BQ85" s="32">
        <f>IF(ISERROR(BP85)=TRUE,"",IF(LEN(BP85)=2,LOOKUP(BP85,'名前関係'!$Q$3:$Q$6,'名前関係'!$R$3:$R$6),""))</f>
      </c>
      <c r="BR85" s="32">
        <f>IF(ISERROR(BP85)=TRUE,"",IF(LEN(BP85)=2,LOOKUP(BP85,'名前関係'!$Q$3:$Q$6,'名前関係'!$S$3:$S$6),""))</f>
      </c>
      <c r="BS85" s="31">
        <f>IF(Q85="",1,IF(RIGHT(LEFT($G$1,4),2)&gt;=LEFT(Q85,2),(IF(ISERROR(VLOOKUP(BH85,'名前関係'!$A$2:$B$22,2,FALSE)),0.7,VLOOKUP(BH85,'名前関係'!$A$2:$B$22,2,FALSE))),1))</f>
        <v>1</v>
      </c>
      <c r="BT85" s="33">
        <f t="shared" si="78"/>
      </c>
      <c r="BU85" s="34" t="e">
        <f>VLOOKUP(K85,'名前関係'!$D$12:$J$41,7,FALSE)</f>
        <v>#N/A</v>
      </c>
      <c r="BV85" s="33">
        <f t="shared" si="79"/>
      </c>
      <c r="BW85" s="119">
        <f t="shared" si="80"/>
      </c>
      <c r="BX85" s="33">
        <f t="shared" si="81"/>
      </c>
      <c r="BY85" s="33">
        <f t="shared" si="82"/>
      </c>
      <c r="BZ85" s="33" t="e">
        <f>LOOKUP(K85,燃料,'名前関係'!$K$12:$K$41)</f>
        <v>#N/A</v>
      </c>
      <c r="CA85" s="32" t="e">
        <f t="shared" si="83"/>
        <v>#N/A</v>
      </c>
      <c r="CB85" s="31">
        <f t="shared" si="84"/>
      </c>
      <c r="CC85" s="31">
        <f t="shared" si="85"/>
      </c>
      <c r="CD85" s="31">
        <f t="shared" si="86"/>
      </c>
      <c r="CE85" s="31">
        <f t="shared" si="87"/>
      </c>
      <c r="CF85" s="33">
        <f>IF(OR(AV85="",AV85=0),"",IF(AND(LEFT(K85,2)="11",BD85=4,CK85&gt;"200109"),"18",LOOKUP(K85,燃料,'名前関係'!$J$12:$J$41))&amp;BB85&amp;BE85)</f>
      </c>
      <c r="CG85" s="33">
        <f>IF(OR(AU85="",AU85=0),"",IF(AND(LEFT(K85,2)="11",BD85=4,CK85&gt;"200109"),"18",LOOKUP(K85,燃料,'名前関係'!$J$12:$J$41))&amp;BB85&amp;BE85)</f>
      </c>
      <c r="CH85" s="31" t="e">
        <f t="shared" si="88"/>
        <v>#N/A</v>
      </c>
      <c r="CI85" s="31" t="e">
        <f t="shared" si="89"/>
        <v>#N/A</v>
      </c>
      <c r="CJ85" s="33" t="e">
        <f t="shared" si="52"/>
        <v>#N/A</v>
      </c>
      <c r="CK85" s="113">
        <f t="shared" si="90"/>
      </c>
      <c r="CL85" s="113">
        <f t="shared" si="91"/>
      </c>
      <c r="CM85" s="113">
        <f t="shared" si="92"/>
      </c>
      <c r="CN85" s="113">
        <f t="shared" si="93"/>
      </c>
      <c r="CO85" s="113">
        <f t="shared" si="94"/>
      </c>
      <c r="CP85" s="113">
        <f>IF(AND(K85&lt;&gt;"",B85=""),1,IF(COUNTIF($B$5:$B85,B85)&gt;1,1,0))</f>
        <v>0</v>
      </c>
    </row>
    <row r="86" spans="1:94" s="35" customFormat="1" ht="13.5" customHeight="1">
      <c r="A86" s="53"/>
      <c r="B86" s="53"/>
      <c r="C86" s="53"/>
      <c r="D86" s="53"/>
      <c r="E86" s="53"/>
      <c r="F86" s="53"/>
      <c r="G86" s="53"/>
      <c r="H86" s="404"/>
      <c r="I86" s="405"/>
      <c r="J86" s="53"/>
      <c r="K86" s="53"/>
      <c r="L86" s="406"/>
      <c r="M86" s="407"/>
      <c r="N86" s="277"/>
      <c r="O86" s="278"/>
      <c r="P86" s="279"/>
      <c r="Q86" s="279"/>
      <c r="R86" s="402">
        <f t="shared" si="53"/>
      </c>
      <c r="S86" s="402">
        <f t="shared" si="54"/>
      </c>
      <c r="T86" s="403"/>
      <c r="U86" s="150">
        <f t="shared" si="55"/>
      </c>
      <c r="V86" s="150">
        <f>IF(ISERROR(#REF!)=TRUE,"",#REF!)</f>
      </c>
      <c r="W86" s="151"/>
      <c r="X86" s="111">
        <f t="shared" si="56"/>
      </c>
      <c r="Y86" s="111"/>
      <c r="Z86" s="130"/>
      <c r="AA86" s="131"/>
      <c r="AB86" s="132"/>
      <c r="AC86" s="131"/>
      <c r="AD86" s="132"/>
      <c r="AE86" s="131"/>
      <c r="AF86" s="132"/>
      <c r="AG86" s="131"/>
      <c r="AH86" s="132"/>
      <c r="AI86" s="131"/>
      <c r="AJ86" s="132"/>
      <c r="AK86" s="266">
        <f t="shared" si="57"/>
      </c>
      <c r="AL86" s="128" t="e">
        <f t="shared" si="58"/>
        <v>#N/A</v>
      </c>
      <c r="AM86" s="127">
        <f t="shared" si="59"/>
      </c>
      <c r="AN86" s="127">
        <f t="shared" si="60"/>
      </c>
      <c r="AO86" s="113">
        <f t="shared" si="61"/>
      </c>
      <c r="AP86" s="112">
        <f t="shared" si="62"/>
      </c>
      <c r="AQ86" s="112">
        <f t="shared" si="63"/>
      </c>
      <c r="AR86" s="111">
        <f t="shared" si="64"/>
      </c>
      <c r="AS86" s="111">
        <f>IF(K86="","",LOOKUP($G$1,実績報告年度,'名前関係'!$E$44:$E$48))</f>
      </c>
      <c r="AT86" s="111">
        <f t="shared" si="65"/>
      </c>
      <c r="AU86" s="111">
        <f t="shared" si="66"/>
      </c>
      <c r="AV86" s="111">
        <f t="shared" si="67"/>
      </c>
      <c r="AW86" s="31">
        <f ca="1" t="shared" si="68"/>
        <v>0</v>
      </c>
      <c r="AX86" s="31" t="e">
        <f t="shared" si="49"/>
        <v>#N/A</v>
      </c>
      <c r="AY86" s="31">
        <f>ROWS($AY$4:AY86)-1</f>
        <v>82</v>
      </c>
      <c r="AZ86" s="111" t="e">
        <f t="shared" si="69"/>
        <v>#N/A</v>
      </c>
      <c r="BA86" s="31" t="e">
        <f>LOOKUP(G86,種類,'名前関係'!$E$2:$E$9)</f>
        <v>#N/A</v>
      </c>
      <c r="BB86" s="31" t="e">
        <f>LOOKUP(G86,種類,'名前関係'!$F$2:$F$9)</f>
        <v>#N/A</v>
      </c>
      <c r="BC86" s="32">
        <f t="shared" si="70"/>
        <v>1</v>
      </c>
      <c r="BD86" s="31">
        <f t="shared" si="71"/>
      </c>
      <c r="BE86" s="31">
        <f t="shared" si="72"/>
      </c>
      <c r="BF86" s="31" t="e">
        <f t="shared" si="73"/>
        <v>#N/A</v>
      </c>
      <c r="BG86" s="31" t="e">
        <f>LOOKUP(K86,燃料,'名前関係'!$E$12:$E$41)</f>
        <v>#N/A</v>
      </c>
      <c r="BH86" s="31">
        <f t="shared" si="74"/>
      </c>
      <c r="BI86" s="31" t="e">
        <f t="shared" si="75"/>
        <v>#N/A</v>
      </c>
      <c r="BJ86" s="31" t="e">
        <f t="shared" si="50"/>
        <v>#N/A</v>
      </c>
      <c r="BK86" s="31" t="e">
        <f>IF(OR(AND(LEFT(BH86,1)="U",BH86&lt;&gt;"U"),AND(LEFT(BH86,1)="L",BH86&lt;&gt;"L"),AND(LEFT(BH86,1)="T",BH86&lt;&gt;"T"),LEN(BH86)=3),1,LOOKUP(K86,燃料,'名前関係'!$F$12:$F$41))</f>
        <v>#N/A</v>
      </c>
      <c r="BL86" s="31" t="e">
        <f t="shared" si="51"/>
        <v>#N/A</v>
      </c>
      <c r="BM86" s="31" t="e">
        <f>IF(AND(LEFT(BH86,1)="V",BH86&lt;&gt;"V"),1,LOOKUP(K86,燃料,'名前関係'!$I$12:$I$41))</f>
        <v>#N/A</v>
      </c>
      <c r="BN86" s="268" t="e">
        <f t="shared" si="76"/>
        <v>#N/A</v>
      </c>
      <c r="BO86" s="32">
        <f>IF(ISERROR(BN86)=TRUE,"",IF(LEN(BN86)=2,LOOKUP(BN86,'名前関係'!$M$3:$M$10,'名前関係'!$N$3:$N$10),""))</f>
      </c>
      <c r="BP86" s="268" t="e">
        <f t="shared" si="77"/>
        <v>#N/A</v>
      </c>
      <c r="BQ86" s="32">
        <f>IF(ISERROR(BP86)=TRUE,"",IF(LEN(BP86)=2,LOOKUP(BP86,'名前関係'!$Q$3:$Q$6,'名前関係'!$R$3:$R$6),""))</f>
      </c>
      <c r="BR86" s="32">
        <f>IF(ISERROR(BP86)=TRUE,"",IF(LEN(BP86)=2,LOOKUP(BP86,'名前関係'!$Q$3:$Q$6,'名前関係'!$S$3:$S$6),""))</f>
      </c>
      <c r="BS86" s="31">
        <f>IF(Q86="",1,IF(RIGHT(LEFT($G$1,4),2)&gt;=LEFT(Q86,2),(IF(ISERROR(VLOOKUP(BH86,'名前関係'!$A$2:$B$22,2,FALSE)),0.7,VLOOKUP(BH86,'名前関係'!$A$2:$B$22,2,FALSE))),1))</f>
        <v>1</v>
      </c>
      <c r="BT86" s="33">
        <f t="shared" si="78"/>
      </c>
      <c r="BU86" s="34" t="e">
        <f>VLOOKUP(K86,'名前関係'!$D$12:$J$41,7,FALSE)</f>
        <v>#N/A</v>
      </c>
      <c r="BV86" s="33">
        <f t="shared" si="79"/>
      </c>
      <c r="BW86" s="119">
        <f t="shared" si="80"/>
      </c>
      <c r="BX86" s="33">
        <f t="shared" si="81"/>
      </c>
      <c r="BY86" s="33">
        <f t="shared" si="82"/>
      </c>
      <c r="BZ86" s="33" t="e">
        <f>LOOKUP(K86,燃料,'名前関係'!$K$12:$K$41)</f>
        <v>#N/A</v>
      </c>
      <c r="CA86" s="32" t="e">
        <f t="shared" si="83"/>
        <v>#N/A</v>
      </c>
      <c r="CB86" s="31">
        <f t="shared" si="84"/>
      </c>
      <c r="CC86" s="31">
        <f t="shared" si="85"/>
      </c>
      <c r="CD86" s="31">
        <f t="shared" si="86"/>
      </c>
      <c r="CE86" s="31">
        <f t="shared" si="87"/>
      </c>
      <c r="CF86" s="33">
        <f>IF(OR(AV86="",AV86=0),"",IF(AND(LEFT(K86,2)="11",BD86=4,CK86&gt;"200109"),"18",LOOKUP(K86,燃料,'名前関係'!$J$12:$J$41))&amp;BB86&amp;BE86)</f>
      </c>
      <c r="CG86" s="33">
        <f>IF(OR(AU86="",AU86=0),"",IF(AND(LEFT(K86,2)="11",BD86=4,CK86&gt;"200109"),"18",LOOKUP(K86,燃料,'名前関係'!$J$12:$J$41))&amp;BB86&amp;BE86)</f>
      </c>
      <c r="CH86" s="31" t="e">
        <f t="shared" si="88"/>
        <v>#N/A</v>
      </c>
      <c r="CI86" s="31" t="e">
        <f t="shared" si="89"/>
        <v>#N/A</v>
      </c>
      <c r="CJ86" s="33" t="e">
        <f t="shared" si="52"/>
        <v>#N/A</v>
      </c>
      <c r="CK86" s="113">
        <f t="shared" si="90"/>
      </c>
      <c r="CL86" s="113">
        <f t="shared" si="91"/>
      </c>
      <c r="CM86" s="113">
        <f t="shared" si="92"/>
      </c>
      <c r="CN86" s="113">
        <f t="shared" si="93"/>
      </c>
      <c r="CO86" s="113">
        <f t="shared" si="94"/>
      </c>
      <c r="CP86" s="113">
        <f>IF(AND(K86&lt;&gt;"",B86=""),1,IF(COUNTIF($B$5:$B86,B86)&gt;1,1,0))</f>
        <v>0</v>
      </c>
    </row>
    <row r="87" spans="1:94" s="35" customFormat="1" ht="13.5" customHeight="1">
      <c r="A87" s="53"/>
      <c r="B87" s="53"/>
      <c r="C87" s="53"/>
      <c r="D87" s="53"/>
      <c r="E87" s="53"/>
      <c r="F87" s="53"/>
      <c r="G87" s="53"/>
      <c r="H87" s="404"/>
      <c r="I87" s="405"/>
      <c r="J87" s="53"/>
      <c r="K87" s="53"/>
      <c r="L87" s="406"/>
      <c r="M87" s="407"/>
      <c r="N87" s="277"/>
      <c r="O87" s="278"/>
      <c r="P87" s="279"/>
      <c r="Q87" s="279"/>
      <c r="R87" s="402">
        <f t="shared" si="53"/>
      </c>
      <c r="S87" s="402">
        <f t="shared" si="54"/>
      </c>
      <c r="T87" s="403"/>
      <c r="U87" s="150">
        <f t="shared" si="55"/>
      </c>
      <c r="V87" s="150">
        <f>IF(ISERROR(#REF!)=TRUE,"",#REF!)</f>
      </c>
      <c r="W87" s="151"/>
      <c r="X87" s="111">
        <f t="shared" si="56"/>
      </c>
      <c r="Y87" s="111"/>
      <c r="Z87" s="130"/>
      <c r="AA87" s="131"/>
      <c r="AB87" s="132"/>
      <c r="AC87" s="131"/>
      <c r="AD87" s="132"/>
      <c r="AE87" s="131"/>
      <c r="AF87" s="132"/>
      <c r="AG87" s="131"/>
      <c r="AH87" s="132"/>
      <c r="AI87" s="131"/>
      <c r="AJ87" s="132"/>
      <c r="AK87" s="266">
        <f t="shared" si="57"/>
      </c>
      <c r="AL87" s="128" t="e">
        <f t="shared" si="58"/>
        <v>#N/A</v>
      </c>
      <c r="AM87" s="127">
        <f t="shared" si="59"/>
      </c>
      <c r="AN87" s="127">
        <f t="shared" si="60"/>
      </c>
      <c r="AO87" s="113">
        <f t="shared" si="61"/>
      </c>
      <c r="AP87" s="112">
        <f t="shared" si="62"/>
      </c>
      <c r="AQ87" s="112">
        <f t="shared" si="63"/>
      </c>
      <c r="AR87" s="111">
        <f t="shared" si="64"/>
      </c>
      <c r="AS87" s="111">
        <f>IF(K87="","",LOOKUP($G$1,実績報告年度,'名前関係'!$E$44:$E$48))</f>
      </c>
      <c r="AT87" s="111">
        <f t="shared" si="65"/>
      </c>
      <c r="AU87" s="111">
        <f t="shared" si="66"/>
      </c>
      <c r="AV87" s="111">
        <f t="shared" si="67"/>
      </c>
      <c r="AW87" s="31">
        <f ca="1" t="shared" si="68"/>
        <v>0</v>
      </c>
      <c r="AX87" s="31" t="e">
        <f t="shared" si="49"/>
        <v>#N/A</v>
      </c>
      <c r="AY87" s="31">
        <f>ROWS($AY$4:AY87)-1</f>
        <v>83</v>
      </c>
      <c r="AZ87" s="111" t="e">
        <f t="shared" si="69"/>
        <v>#N/A</v>
      </c>
      <c r="BA87" s="31" t="e">
        <f>LOOKUP(G87,種類,'名前関係'!$E$2:$E$9)</f>
        <v>#N/A</v>
      </c>
      <c r="BB87" s="31" t="e">
        <f>LOOKUP(G87,種類,'名前関係'!$F$2:$F$9)</f>
        <v>#N/A</v>
      </c>
      <c r="BC87" s="32">
        <f t="shared" si="70"/>
        <v>1</v>
      </c>
      <c r="BD87" s="31">
        <f t="shared" si="71"/>
      </c>
      <c r="BE87" s="31">
        <f t="shared" si="72"/>
      </c>
      <c r="BF87" s="31" t="e">
        <f t="shared" si="73"/>
        <v>#N/A</v>
      </c>
      <c r="BG87" s="31" t="e">
        <f>LOOKUP(K87,燃料,'名前関係'!$E$12:$E$41)</f>
        <v>#N/A</v>
      </c>
      <c r="BH87" s="31">
        <f t="shared" si="74"/>
      </c>
      <c r="BI87" s="31" t="e">
        <f t="shared" si="75"/>
        <v>#N/A</v>
      </c>
      <c r="BJ87" s="31" t="e">
        <f t="shared" si="50"/>
        <v>#N/A</v>
      </c>
      <c r="BK87" s="31" t="e">
        <f>IF(OR(AND(LEFT(BH87,1)="U",BH87&lt;&gt;"U"),AND(LEFT(BH87,1)="L",BH87&lt;&gt;"L"),AND(LEFT(BH87,1)="T",BH87&lt;&gt;"T"),LEN(BH87)=3),1,LOOKUP(K87,燃料,'名前関係'!$F$12:$F$41))</f>
        <v>#N/A</v>
      </c>
      <c r="BL87" s="31" t="e">
        <f t="shared" si="51"/>
        <v>#N/A</v>
      </c>
      <c r="BM87" s="31" t="e">
        <f>IF(AND(LEFT(BH87,1)="V",BH87&lt;&gt;"V"),1,LOOKUP(K87,燃料,'名前関係'!$I$12:$I$41))</f>
        <v>#N/A</v>
      </c>
      <c r="BN87" s="268" t="e">
        <f t="shared" si="76"/>
        <v>#N/A</v>
      </c>
      <c r="BO87" s="32">
        <f>IF(ISERROR(BN87)=TRUE,"",IF(LEN(BN87)=2,LOOKUP(BN87,'名前関係'!$M$3:$M$10,'名前関係'!$N$3:$N$10),""))</f>
      </c>
      <c r="BP87" s="268" t="e">
        <f t="shared" si="77"/>
        <v>#N/A</v>
      </c>
      <c r="BQ87" s="32">
        <f>IF(ISERROR(BP87)=TRUE,"",IF(LEN(BP87)=2,LOOKUP(BP87,'名前関係'!$Q$3:$Q$6,'名前関係'!$R$3:$R$6),""))</f>
      </c>
      <c r="BR87" s="32">
        <f>IF(ISERROR(BP87)=TRUE,"",IF(LEN(BP87)=2,LOOKUP(BP87,'名前関係'!$Q$3:$Q$6,'名前関係'!$S$3:$S$6),""))</f>
      </c>
      <c r="BS87" s="31">
        <f>IF(Q87="",1,IF(RIGHT(LEFT($G$1,4),2)&gt;=LEFT(Q87,2),(IF(ISERROR(VLOOKUP(BH87,'名前関係'!$A$2:$B$22,2,FALSE)),0.7,VLOOKUP(BH87,'名前関係'!$A$2:$B$22,2,FALSE))),1))</f>
        <v>1</v>
      </c>
      <c r="BT87" s="33">
        <f t="shared" si="78"/>
      </c>
      <c r="BU87" s="34" t="e">
        <f>VLOOKUP(K87,'名前関係'!$D$12:$J$41,7,FALSE)</f>
        <v>#N/A</v>
      </c>
      <c r="BV87" s="33">
        <f t="shared" si="79"/>
      </c>
      <c r="BW87" s="119">
        <f t="shared" si="80"/>
      </c>
      <c r="BX87" s="33">
        <f t="shared" si="81"/>
      </c>
      <c r="BY87" s="33">
        <f t="shared" si="82"/>
      </c>
      <c r="BZ87" s="33" t="e">
        <f>LOOKUP(K87,燃料,'名前関係'!$K$12:$K$41)</f>
        <v>#N/A</v>
      </c>
      <c r="CA87" s="32" t="e">
        <f t="shared" si="83"/>
        <v>#N/A</v>
      </c>
      <c r="CB87" s="31">
        <f t="shared" si="84"/>
      </c>
      <c r="CC87" s="31">
        <f t="shared" si="85"/>
      </c>
      <c r="CD87" s="31">
        <f t="shared" si="86"/>
      </c>
      <c r="CE87" s="31">
        <f t="shared" si="87"/>
      </c>
      <c r="CF87" s="33">
        <f>IF(OR(AV87="",AV87=0),"",IF(AND(LEFT(K87,2)="11",BD87=4,CK87&gt;"200109"),"18",LOOKUP(K87,燃料,'名前関係'!$J$12:$J$41))&amp;BB87&amp;BE87)</f>
      </c>
      <c r="CG87" s="33">
        <f>IF(OR(AU87="",AU87=0),"",IF(AND(LEFT(K87,2)="11",BD87=4,CK87&gt;"200109"),"18",LOOKUP(K87,燃料,'名前関係'!$J$12:$J$41))&amp;BB87&amp;BE87)</f>
      </c>
      <c r="CH87" s="31" t="e">
        <f t="shared" si="88"/>
        <v>#N/A</v>
      </c>
      <c r="CI87" s="31" t="e">
        <f t="shared" si="89"/>
        <v>#N/A</v>
      </c>
      <c r="CJ87" s="33" t="e">
        <f t="shared" si="52"/>
        <v>#N/A</v>
      </c>
      <c r="CK87" s="113">
        <f t="shared" si="90"/>
      </c>
      <c r="CL87" s="113">
        <f t="shared" si="91"/>
      </c>
      <c r="CM87" s="113">
        <f t="shared" si="92"/>
      </c>
      <c r="CN87" s="113">
        <f t="shared" si="93"/>
      </c>
      <c r="CO87" s="113">
        <f t="shared" si="94"/>
      </c>
      <c r="CP87" s="113">
        <f>IF(AND(K87&lt;&gt;"",B87=""),1,IF(COUNTIF($B$5:$B87,B87)&gt;1,1,0))</f>
        <v>0</v>
      </c>
    </row>
    <row r="88" spans="1:94" s="35" customFormat="1" ht="13.5" customHeight="1">
      <c r="A88" s="53"/>
      <c r="B88" s="53"/>
      <c r="C88" s="53"/>
      <c r="D88" s="53"/>
      <c r="E88" s="53"/>
      <c r="F88" s="53"/>
      <c r="G88" s="53"/>
      <c r="H88" s="404"/>
      <c r="I88" s="405"/>
      <c r="J88" s="53"/>
      <c r="K88" s="53"/>
      <c r="L88" s="406"/>
      <c r="M88" s="407"/>
      <c r="N88" s="277"/>
      <c r="O88" s="278"/>
      <c r="P88" s="279"/>
      <c r="Q88" s="279"/>
      <c r="R88" s="402">
        <f t="shared" si="53"/>
      </c>
      <c r="S88" s="402">
        <f t="shared" si="54"/>
      </c>
      <c r="T88" s="403"/>
      <c r="U88" s="150">
        <f t="shared" si="55"/>
      </c>
      <c r="V88" s="150">
        <f>IF(ISERROR(#REF!)=TRUE,"",#REF!)</f>
      </c>
      <c r="W88" s="151"/>
      <c r="X88" s="111">
        <f t="shared" si="56"/>
      </c>
      <c r="Y88" s="111"/>
      <c r="Z88" s="130"/>
      <c r="AA88" s="131"/>
      <c r="AB88" s="132"/>
      <c r="AC88" s="131"/>
      <c r="AD88" s="132"/>
      <c r="AE88" s="131"/>
      <c r="AF88" s="132"/>
      <c r="AG88" s="131"/>
      <c r="AH88" s="132"/>
      <c r="AI88" s="131"/>
      <c r="AJ88" s="132"/>
      <c r="AK88" s="266">
        <f t="shared" si="57"/>
      </c>
      <c r="AL88" s="128" t="e">
        <f t="shared" si="58"/>
        <v>#N/A</v>
      </c>
      <c r="AM88" s="127">
        <f t="shared" si="59"/>
      </c>
      <c r="AN88" s="127">
        <f t="shared" si="60"/>
      </c>
      <c r="AO88" s="113">
        <f t="shared" si="61"/>
      </c>
      <c r="AP88" s="112">
        <f t="shared" si="62"/>
      </c>
      <c r="AQ88" s="112">
        <f t="shared" si="63"/>
      </c>
      <c r="AR88" s="111">
        <f t="shared" si="64"/>
      </c>
      <c r="AS88" s="111">
        <f>IF(K88="","",LOOKUP($G$1,実績報告年度,'名前関係'!$E$44:$E$48))</f>
      </c>
      <c r="AT88" s="111">
        <f t="shared" si="65"/>
      </c>
      <c r="AU88" s="111">
        <f t="shared" si="66"/>
      </c>
      <c r="AV88" s="111">
        <f t="shared" si="67"/>
      </c>
      <c r="AW88" s="31">
        <f ca="1" t="shared" si="68"/>
        <v>0</v>
      </c>
      <c r="AX88" s="31" t="e">
        <f t="shared" si="49"/>
        <v>#N/A</v>
      </c>
      <c r="AY88" s="31">
        <f>ROWS($AY$4:AY88)-1</f>
        <v>84</v>
      </c>
      <c r="AZ88" s="111" t="e">
        <f t="shared" si="69"/>
        <v>#N/A</v>
      </c>
      <c r="BA88" s="31" t="e">
        <f>LOOKUP(G88,種類,'名前関係'!$E$2:$E$9)</f>
        <v>#N/A</v>
      </c>
      <c r="BB88" s="31" t="e">
        <f>LOOKUP(G88,種類,'名前関係'!$F$2:$F$9)</f>
        <v>#N/A</v>
      </c>
      <c r="BC88" s="32">
        <f t="shared" si="70"/>
        <v>1</v>
      </c>
      <c r="BD88" s="31">
        <f t="shared" si="71"/>
      </c>
      <c r="BE88" s="31">
        <f t="shared" si="72"/>
      </c>
      <c r="BF88" s="31" t="e">
        <f t="shared" si="73"/>
        <v>#N/A</v>
      </c>
      <c r="BG88" s="31" t="e">
        <f>LOOKUP(K88,燃料,'名前関係'!$E$12:$E$41)</f>
        <v>#N/A</v>
      </c>
      <c r="BH88" s="31">
        <f t="shared" si="74"/>
      </c>
      <c r="BI88" s="31" t="e">
        <f t="shared" si="75"/>
        <v>#N/A</v>
      </c>
      <c r="BJ88" s="31" t="e">
        <f t="shared" si="50"/>
        <v>#N/A</v>
      </c>
      <c r="BK88" s="31" t="e">
        <f>IF(OR(AND(LEFT(BH88,1)="U",BH88&lt;&gt;"U"),AND(LEFT(BH88,1)="L",BH88&lt;&gt;"L"),AND(LEFT(BH88,1)="T",BH88&lt;&gt;"T"),LEN(BH88)=3),1,LOOKUP(K88,燃料,'名前関係'!$F$12:$F$41))</f>
        <v>#N/A</v>
      </c>
      <c r="BL88" s="31" t="e">
        <f t="shared" si="51"/>
        <v>#N/A</v>
      </c>
      <c r="BM88" s="31" t="e">
        <f>IF(AND(LEFT(BH88,1)="V",BH88&lt;&gt;"V"),1,LOOKUP(K88,燃料,'名前関係'!$I$12:$I$41))</f>
        <v>#N/A</v>
      </c>
      <c r="BN88" s="268" t="e">
        <f t="shared" si="76"/>
        <v>#N/A</v>
      </c>
      <c r="BO88" s="32">
        <f>IF(ISERROR(BN88)=TRUE,"",IF(LEN(BN88)=2,LOOKUP(BN88,'名前関係'!$M$3:$M$10,'名前関係'!$N$3:$N$10),""))</f>
      </c>
      <c r="BP88" s="268" t="e">
        <f t="shared" si="77"/>
        <v>#N/A</v>
      </c>
      <c r="BQ88" s="32">
        <f>IF(ISERROR(BP88)=TRUE,"",IF(LEN(BP88)=2,LOOKUP(BP88,'名前関係'!$Q$3:$Q$6,'名前関係'!$R$3:$R$6),""))</f>
      </c>
      <c r="BR88" s="32">
        <f>IF(ISERROR(BP88)=TRUE,"",IF(LEN(BP88)=2,LOOKUP(BP88,'名前関係'!$Q$3:$Q$6,'名前関係'!$S$3:$S$6),""))</f>
      </c>
      <c r="BS88" s="31">
        <f>IF(Q88="",1,IF(RIGHT(LEFT($G$1,4),2)&gt;=LEFT(Q88,2),(IF(ISERROR(VLOOKUP(BH88,'名前関係'!$A$2:$B$22,2,FALSE)),0.7,VLOOKUP(BH88,'名前関係'!$A$2:$B$22,2,FALSE))),1))</f>
        <v>1</v>
      </c>
      <c r="BT88" s="33">
        <f t="shared" si="78"/>
      </c>
      <c r="BU88" s="34" t="e">
        <f>VLOOKUP(K88,'名前関係'!$D$12:$J$41,7,FALSE)</f>
        <v>#N/A</v>
      </c>
      <c r="BV88" s="33">
        <f t="shared" si="79"/>
      </c>
      <c r="BW88" s="119">
        <f t="shared" si="80"/>
      </c>
      <c r="BX88" s="33">
        <f t="shared" si="81"/>
      </c>
      <c r="BY88" s="33">
        <f t="shared" si="82"/>
      </c>
      <c r="BZ88" s="33" t="e">
        <f>LOOKUP(K88,燃料,'名前関係'!$K$12:$K$41)</f>
        <v>#N/A</v>
      </c>
      <c r="CA88" s="32" t="e">
        <f t="shared" si="83"/>
        <v>#N/A</v>
      </c>
      <c r="CB88" s="31">
        <f t="shared" si="84"/>
      </c>
      <c r="CC88" s="31">
        <f t="shared" si="85"/>
      </c>
      <c r="CD88" s="31">
        <f t="shared" si="86"/>
      </c>
      <c r="CE88" s="31">
        <f t="shared" si="87"/>
      </c>
      <c r="CF88" s="33">
        <f>IF(OR(AV88="",AV88=0),"",IF(AND(LEFT(K88,2)="11",BD88=4,CK88&gt;"200109"),"18",LOOKUP(K88,燃料,'名前関係'!$J$12:$J$41))&amp;BB88&amp;BE88)</f>
      </c>
      <c r="CG88" s="33">
        <f>IF(OR(AU88="",AU88=0),"",IF(AND(LEFT(K88,2)="11",BD88=4,CK88&gt;"200109"),"18",LOOKUP(K88,燃料,'名前関係'!$J$12:$J$41))&amp;BB88&amp;BE88)</f>
      </c>
      <c r="CH88" s="31" t="e">
        <f t="shared" si="88"/>
        <v>#N/A</v>
      </c>
      <c r="CI88" s="31" t="e">
        <f t="shared" si="89"/>
        <v>#N/A</v>
      </c>
      <c r="CJ88" s="33" t="e">
        <f t="shared" si="52"/>
        <v>#N/A</v>
      </c>
      <c r="CK88" s="113">
        <f t="shared" si="90"/>
      </c>
      <c r="CL88" s="113">
        <f t="shared" si="91"/>
      </c>
      <c r="CM88" s="113">
        <f t="shared" si="92"/>
      </c>
      <c r="CN88" s="113">
        <f t="shared" si="93"/>
      </c>
      <c r="CO88" s="113">
        <f t="shared" si="94"/>
      </c>
      <c r="CP88" s="113">
        <f>IF(AND(K88&lt;&gt;"",B88=""),1,IF(COUNTIF($B$5:$B88,B88)&gt;1,1,0))</f>
        <v>0</v>
      </c>
    </row>
    <row r="89" spans="1:94" s="35" customFormat="1" ht="13.5" customHeight="1">
      <c r="A89" s="53"/>
      <c r="B89" s="53"/>
      <c r="C89" s="53"/>
      <c r="D89" s="53"/>
      <c r="E89" s="53"/>
      <c r="F89" s="53"/>
      <c r="G89" s="53"/>
      <c r="H89" s="404"/>
      <c r="I89" s="405"/>
      <c r="J89" s="53"/>
      <c r="K89" s="53"/>
      <c r="L89" s="406"/>
      <c r="M89" s="407"/>
      <c r="N89" s="277"/>
      <c r="O89" s="278"/>
      <c r="P89" s="279"/>
      <c r="Q89" s="279"/>
      <c r="R89" s="402">
        <f t="shared" si="53"/>
      </c>
      <c r="S89" s="402">
        <f t="shared" si="54"/>
      </c>
      <c r="T89" s="403"/>
      <c r="U89" s="150">
        <f t="shared" si="55"/>
      </c>
      <c r="V89" s="150">
        <f>IF(ISERROR(#REF!)=TRUE,"",#REF!)</f>
      </c>
      <c r="W89" s="151"/>
      <c r="X89" s="111">
        <f t="shared" si="56"/>
      </c>
      <c r="Y89" s="111"/>
      <c r="Z89" s="130"/>
      <c r="AA89" s="131"/>
      <c r="AB89" s="132"/>
      <c r="AC89" s="131"/>
      <c r="AD89" s="132"/>
      <c r="AE89" s="131"/>
      <c r="AF89" s="132"/>
      <c r="AG89" s="131"/>
      <c r="AH89" s="132"/>
      <c r="AI89" s="131"/>
      <c r="AJ89" s="132"/>
      <c r="AK89" s="266">
        <f t="shared" si="57"/>
      </c>
      <c r="AL89" s="128" t="e">
        <f t="shared" si="58"/>
        <v>#N/A</v>
      </c>
      <c r="AM89" s="127">
        <f t="shared" si="59"/>
      </c>
      <c r="AN89" s="127">
        <f t="shared" si="60"/>
      </c>
      <c r="AO89" s="113">
        <f t="shared" si="61"/>
      </c>
      <c r="AP89" s="112">
        <f t="shared" si="62"/>
      </c>
      <c r="AQ89" s="112">
        <f t="shared" si="63"/>
      </c>
      <c r="AR89" s="111">
        <f t="shared" si="64"/>
      </c>
      <c r="AS89" s="111">
        <f>IF(K89="","",LOOKUP($G$1,実績報告年度,'名前関係'!$E$44:$E$48))</f>
      </c>
      <c r="AT89" s="111">
        <f t="shared" si="65"/>
      </c>
      <c r="AU89" s="111">
        <f t="shared" si="66"/>
      </c>
      <c r="AV89" s="111">
        <f t="shared" si="67"/>
      </c>
      <c r="AW89" s="31">
        <f ca="1" t="shared" si="68"/>
        <v>0</v>
      </c>
      <c r="AX89" s="31" t="e">
        <f t="shared" si="49"/>
        <v>#N/A</v>
      </c>
      <c r="AY89" s="31">
        <f>ROWS($AY$4:AY89)-1</f>
        <v>85</v>
      </c>
      <c r="AZ89" s="111" t="e">
        <f t="shared" si="69"/>
        <v>#N/A</v>
      </c>
      <c r="BA89" s="31" t="e">
        <f>LOOKUP(G89,種類,'名前関係'!$E$2:$E$9)</f>
        <v>#N/A</v>
      </c>
      <c r="BB89" s="31" t="e">
        <f>LOOKUP(G89,種類,'名前関係'!$F$2:$F$9)</f>
        <v>#N/A</v>
      </c>
      <c r="BC89" s="32">
        <f t="shared" si="70"/>
        <v>1</v>
      </c>
      <c r="BD89" s="31">
        <f t="shared" si="71"/>
      </c>
      <c r="BE89" s="31">
        <f t="shared" si="72"/>
      </c>
      <c r="BF89" s="31" t="e">
        <f t="shared" si="73"/>
        <v>#N/A</v>
      </c>
      <c r="BG89" s="31" t="e">
        <f>LOOKUP(K89,燃料,'名前関係'!$E$12:$E$41)</f>
        <v>#N/A</v>
      </c>
      <c r="BH89" s="31">
        <f t="shared" si="74"/>
      </c>
      <c r="BI89" s="31" t="e">
        <f t="shared" si="75"/>
        <v>#N/A</v>
      </c>
      <c r="BJ89" s="31" t="e">
        <f t="shared" si="50"/>
        <v>#N/A</v>
      </c>
      <c r="BK89" s="31" t="e">
        <f>IF(OR(AND(LEFT(BH89,1)="U",BH89&lt;&gt;"U"),AND(LEFT(BH89,1)="L",BH89&lt;&gt;"L"),AND(LEFT(BH89,1)="T",BH89&lt;&gt;"T"),LEN(BH89)=3),1,LOOKUP(K89,燃料,'名前関係'!$F$12:$F$41))</f>
        <v>#N/A</v>
      </c>
      <c r="BL89" s="31" t="e">
        <f t="shared" si="51"/>
        <v>#N/A</v>
      </c>
      <c r="BM89" s="31" t="e">
        <f>IF(AND(LEFT(BH89,1)="V",BH89&lt;&gt;"V"),1,LOOKUP(K89,燃料,'名前関係'!$I$12:$I$41))</f>
        <v>#N/A</v>
      </c>
      <c r="BN89" s="268" t="e">
        <f t="shared" si="76"/>
        <v>#N/A</v>
      </c>
      <c r="BO89" s="32">
        <f>IF(ISERROR(BN89)=TRUE,"",IF(LEN(BN89)=2,LOOKUP(BN89,'名前関係'!$M$3:$M$10,'名前関係'!$N$3:$N$10),""))</f>
      </c>
      <c r="BP89" s="268" t="e">
        <f t="shared" si="77"/>
        <v>#N/A</v>
      </c>
      <c r="BQ89" s="32">
        <f>IF(ISERROR(BP89)=TRUE,"",IF(LEN(BP89)=2,LOOKUP(BP89,'名前関係'!$Q$3:$Q$6,'名前関係'!$R$3:$R$6),""))</f>
      </c>
      <c r="BR89" s="32">
        <f>IF(ISERROR(BP89)=TRUE,"",IF(LEN(BP89)=2,LOOKUP(BP89,'名前関係'!$Q$3:$Q$6,'名前関係'!$S$3:$S$6),""))</f>
      </c>
      <c r="BS89" s="31">
        <f>IF(Q89="",1,IF(RIGHT(LEFT($G$1,4),2)&gt;=LEFT(Q89,2),(IF(ISERROR(VLOOKUP(BH89,'名前関係'!$A$2:$B$22,2,FALSE)),0.7,VLOOKUP(BH89,'名前関係'!$A$2:$B$22,2,FALSE))),1))</f>
        <v>1</v>
      </c>
      <c r="BT89" s="33">
        <f t="shared" si="78"/>
      </c>
      <c r="BU89" s="34" t="e">
        <f>VLOOKUP(K89,'名前関係'!$D$12:$J$41,7,FALSE)</f>
        <v>#N/A</v>
      </c>
      <c r="BV89" s="33">
        <f t="shared" si="79"/>
      </c>
      <c r="BW89" s="119">
        <f t="shared" si="80"/>
      </c>
      <c r="BX89" s="33">
        <f t="shared" si="81"/>
      </c>
      <c r="BY89" s="33">
        <f t="shared" si="82"/>
      </c>
      <c r="BZ89" s="33" t="e">
        <f>LOOKUP(K89,燃料,'名前関係'!$K$12:$K$41)</f>
        <v>#N/A</v>
      </c>
      <c r="CA89" s="32" t="e">
        <f t="shared" si="83"/>
        <v>#N/A</v>
      </c>
      <c r="CB89" s="31">
        <f t="shared" si="84"/>
      </c>
      <c r="CC89" s="31">
        <f t="shared" si="85"/>
      </c>
      <c r="CD89" s="31">
        <f t="shared" si="86"/>
      </c>
      <c r="CE89" s="31">
        <f t="shared" si="87"/>
      </c>
      <c r="CF89" s="33">
        <f>IF(OR(AV89="",AV89=0),"",IF(AND(LEFT(K89,2)="11",BD89=4,CK89&gt;"200109"),"18",LOOKUP(K89,燃料,'名前関係'!$J$12:$J$41))&amp;BB89&amp;BE89)</f>
      </c>
      <c r="CG89" s="33">
        <f>IF(OR(AU89="",AU89=0),"",IF(AND(LEFT(K89,2)="11",BD89=4,CK89&gt;"200109"),"18",LOOKUP(K89,燃料,'名前関係'!$J$12:$J$41))&amp;BB89&amp;BE89)</f>
      </c>
      <c r="CH89" s="31" t="e">
        <f t="shared" si="88"/>
        <v>#N/A</v>
      </c>
      <c r="CI89" s="31" t="e">
        <f t="shared" si="89"/>
        <v>#N/A</v>
      </c>
      <c r="CJ89" s="33" t="e">
        <f t="shared" si="52"/>
        <v>#N/A</v>
      </c>
      <c r="CK89" s="113">
        <f t="shared" si="90"/>
      </c>
      <c r="CL89" s="113">
        <f t="shared" si="91"/>
      </c>
      <c r="CM89" s="113">
        <f t="shared" si="92"/>
      </c>
      <c r="CN89" s="113">
        <f t="shared" si="93"/>
      </c>
      <c r="CO89" s="113">
        <f t="shared" si="94"/>
      </c>
      <c r="CP89" s="113">
        <f>IF(AND(K89&lt;&gt;"",B89=""),1,IF(COUNTIF($B$5:$B89,B89)&gt;1,1,0))</f>
        <v>0</v>
      </c>
    </row>
    <row r="90" spans="1:94" s="35" customFormat="1" ht="13.5" customHeight="1">
      <c r="A90" s="53"/>
      <c r="B90" s="53"/>
      <c r="C90" s="53"/>
      <c r="D90" s="53"/>
      <c r="E90" s="53"/>
      <c r="F90" s="53"/>
      <c r="G90" s="53"/>
      <c r="H90" s="404"/>
      <c r="I90" s="405"/>
      <c r="J90" s="53"/>
      <c r="K90" s="53"/>
      <c r="L90" s="406"/>
      <c r="M90" s="407"/>
      <c r="N90" s="277"/>
      <c r="O90" s="278"/>
      <c r="P90" s="279"/>
      <c r="Q90" s="279"/>
      <c r="R90" s="402">
        <f t="shared" si="53"/>
      </c>
      <c r="S90" s="402">
        <f t="shared" si="54"/>
      </c>
      <c r="T90" s="403"/>
      <c r="U90" s="150">
        <f t="shared" si="55"/>
      </c>
      <c r="V90" s="150">
        <f>IF(ISERROR(#REF!)=TRUE,"",#REF!)</f>
      </c>
      <c r="W90" s="151"/>
      <c r="X90" s="111">
        <f t="shared" si="56"/>
      </c>
      <c r="Y90" s="111"/>
      <c r="Z90" s="130"/>
      <c r="AA90" s="131"/>
      <c r="AB90" s="132"/>
      <c r="AC90" s="131"/>
      <c r="AD90" s="132"/>
      <c r="AE90" s="131"/>
      <c r="AF90" s="132"/>
      <c r="AG90" s="131"/>
      <c r="AH90" s="132"/>
      <c r="AI90" s="131"/>
      <c r="AJ90" s="132"/>
      <c r="AK90" s="266">
        <f t="shared" si="57"/>
      </c>
      <c r="AL90" s="128" t="e">
        <f t="shared" si="58"/>
        <v>#N/A</v>
      </c>
      <c r="AM90" s="127">
        <f t="shared" si="59"/>
      </c>
      <c r="AN90" s="127">
        <f t="shared" si="60"/>
      </c>
      <c r="AO90" s="113">
        <f t="shared" si="61"/>
      </c>
      <c r="AP90" s="112">
        <f t="shared" si="62"/>
      </c>
      <c r="AQ90" s="112">
        <f t="shared" si="63"/>
      </c>
      <c r="AR90" s="111">
        <f t="shared" si="64"/>
      </c>
      <c r="AS90" s="111">
        <f>IF(K90="","",LOOKUP($G$1,実績報告年度,'名前関係'!$E$44:$E$48))</f>
      </c>
      <c r="AT90" s="111">
        <f t="shared" si="65"/>
      </c>
      <c r="AU90" s="111">
        <f t="shared" si="66"/>
      </c>
      <c r="AV90" s="111">
        <f t="shared" si="67"/>
      </c>
      <c r="AW90" s="31">
        <f ca="1" t="shared" si="68"/>
        <v>0</v>
      </c>
      <c r="AX90" s="31" t="e">
        <f t="shared" si="49"/>
        <v>#N/A</v>
      </c>
      <c r="AY90" s="31">
        <f>ROWS($AY$4:AY90)-1</f>
        <v>86</v>
      </c>
      <c r="AZ90" s="111" t="e">
        <f t="shared" si="69"/>
        <v>#N/A</v>
      </c>
      <c r="BA90" s="31" t="e">
        <f>LOOKUP(G90,種類,'名前関係'!$E$2:$E$9)</f>
        <v>#N/A</v>
      </c>
      <c r="BB90" s="31" t="e">
        <f>LOOKUP(G90,種類,'名前関係'!$F$2:$F$9)</f>
        <v>#N/A</v>
      </c>
      <c r="BC90" s="32">
        <f t="shared" si="70"/>
        <v>1</v>
      </c>
      <c r="BD90" s="31">
        <f t="shared" si="71"/>
      </c>
      <c r="BE90" s="31">
        <f t="shared" si="72"/>
      </c>
      <c r="BF90" s="31" t="e">
        <f t="shared" si="73"/>
        <v>#N/A</v>
      </c>
      <c r="BG90" s="31" t="e">
        <f>LOOKUP(K90,燃料,'名前関係'!$E$12:$E$41)</f>
        <v>#N/A</v>
      </c>
      <c r="BH90" s="31">
        <f t="shared" si="74"/>
      </c>
      <c r="BI90" s="31" t="e">
        <f t="shared" si="75"/>
        <v>#N/A</v>
      </c>
      <c r="BJ90" s="31" t="e">
        <f t="shared" si="50"/>
        <v>#N/A</v>
      </c>
      <c r="BK90" s="31" t="e">
        <f>IF(OR(AND(LEFT(BH90,1)="U",BH90&lt;&gt;"U"),AND(LEFT(BH90,1)="L",BH90&lt;&gt;"L"),AND(LEFT(BH90,1)="T",BH90&lt;&gt;"T"),LEN(BH90)=3),1,LOOKUP(K90,燃料,'名前関係'!$F$12:$F$41))</f>
        <v>#N/A</v>
      </c>
      <c r="BL90" s="31" t="e">
        <f t="shared" si="51"/>
        <v>#N/A</v>
      </c>
      <c r="BM90" s="31" t="e">
        <f>IF(AND(LEFT(BH90,1)="V",BH90&lt;&gt;"V"),1,LOOKUP(K90,燃料,'名前関係'!$I$12:$I$41))</f>
        <v>#N/A</v>
      </c>
      <c r="BN90" s="268" t="e">
        <f t="shared" si="76"/>
        <v>#N/A</v>
      </c>
      <c r="BO90" s="32">
        <f>IF(ISERROR(BN90)=TRUE,"",IF(LEN(BN90)=2,LOOKUP(BN90,'名前関係'!$M$3:$M$10,'名前関係'!$N$3:$N$10),""))</f>
      </c>
      <c r="BP90" s="268" t="e">
        <f t="shared" si="77"/>
        <v>#N/A</v>
      </c>
      <c r="BQ90" s="32">
        <f>IF(ISERROR(BP90)=TRUE,"",IF(LEN(BP90)=2,LOOKUP(BP90,'名前関係'!$Q$3:$Q$6,'名前関係'!$R$3:$R$6),""))</f>
      </c>
      <c r="BR90" s="32">
        <f>IF(ISERROR(BP90)=TRUE,"",IF(LEN(BP90)=2,LOOKUP(BP90,'名前関係'!$Q$3:$Q$6,'名前関係'!$S$3:$S$6),""))</f>
      </c>
      <c r="BS90" s="31">
        <f>IF(Q90="",1,IF(RIGHT(LEFT($G$1,4),2)&gt;=LEFT(Q90,2),(IF(ISERROR(VLOOKUP(BH90,'名前関係'!$A$2:$B$22,2,FALSE)),0.7,VLOOKUP(BH90,'名前関係'!$A$2:$B$22,2,FALSE))),1))</f>
        <v>1</v>
      </c>
      <c r="BT90" s="33">
        <f t="shared" si="78"/>
      </c>
      <c r="BU90" s="34" t="e">
        <f>VLOOKUP(K90,'名前関係'!$D$12:$J$41,7,FALSE)</f>
        <v>#N/A</v>
      </c>
      <c r="BV90" s="33">
        <f t="shared" si="79"/>
      </c>
      <c r="BW90" s="119">
        <f t="shared" si="80"/>
      </c>
      <c r="BX90" s="33">
        <f t="shared" si="81"/>
      </c>
      <c r="BY90" s="33">
        <f t="shared" si="82"/>
      </c>
      <c r="BZ90" s="33" t="e">
        <f>LOOKUP(K90,燃料,'名前関係'!$K$12:$K$41)</f>
        <v>#N/A</v>
      </c>
      <c r="CA90" s="32" t="e">
        <f t="shared" si="83"/>
        <v>#N/A</v>
      </c>
      <c r="CB90" s="31">
        <f t="shared" si="84"/>
      </c>
      <c r="CC90" s="31">
        <f t="shared" si="85"/>
      </c>
      <c r="CD90" s="31">
        <f t="shared" si="86"/>
      </c>
      <c r="CE90" s="31">
        <f t="shared" si="87"/>
      </c>
      <c r="CF90" s="33">
        <f>IF(OR(AV90="",AV90=0),"",IF(AND(LEFT(K90,2)="11",BD90=4,CK90&gt;"200109"),"18",LOOKUP(K90,燃料,'名前関係'!$J$12:$J$41))&amp;BB90&amp;BE90)</f>
      </c>
      <c r="CG90" s="33">
        <f>IF(OR(AU90="",AU90=0),"",IF(AND(LEFT(K90,2)="11",BD90=4,CK90&gt;"200109"),"18",LOOKUP(K90,燃料,'名前関係'!$J$12:$J$41))&amp;BB90&amp;BE90)</f>
      </c>
      <c r="CH90" s="31" t="e">
        <f t="shared" si="88"/>
        <v>#N/A</v>
      </c>
      <c r="CI90" s="31" t="e">
        <f t="shared" si="89"/>
        <v>#N/A</v>
      </c>
      <c r="CJ90" s="33" t="e">
        <f t="shared" si="52"/>
        <v>#N/A</v>
      </c>
      <c r="CK90" s="113">
        <f t="shared" si="90"/>
      </c>
      <c r="CL90" s="113">
        <f t="shared" si="91"/>
      </c>
      <c r="CM90" s="113">
        <f t="shared" si="92"/>
      </c>
      <c r="CN90" s="113">
        <f t="shared" si="93"/>
      </c>
      <c r="CO90" s="113">
        <f t="shared" si="94"/>
      </c>
      <c r="CP90" s="113">
        <f>IF(AND(K90&lt;&gt;"",B90=""),1,IF(COUNTIF($B$5:$B90,B90)&gt;1,1,0))</f>
        <v>0</v>
      </c>
    </row>
    <row r="91" spans="1:94" s="35" customFormat="1" ht="13.5" customHeight="1">
      <c r="A91" s="53"/>
      <c r="B91" s="53"/>
      <c r="C91" s="53"/>
      <c r="D91" s="53"/>
      <c r="E91" s="53"/>
      <c r="F91" s="53"/>
      <c r="G91" s="53"/>
      <c r="H91" s="404"/>
      <c r="I91" s="405"/>
      <c r="J91" s="53"/>
      <c r="K91" s="53"/>
      <c r="L91" s="406"/>
      <c r="M91" s="407"/>
      <c r="N91" s="277"/>
      <c r="O91" s="278"/>
      <c r="P91" s="279"/>
      <c r="Q91" s="279"/>
      <c r="R91" s="402">
        <f t="shared" si="53"/>
      </c>
      <c r="S91" s="402">
        <f t="shared" si="54"/>
      </c>
      <c r="T91" s="403"/>
      <c r="U91" s="150">
        <f t="shared" si="55"/>
      </c>
      <c r="V91" s="150">
        <f>IF(ISERROR(#REF!)=TRUE,"",#REF!)</f>
      </c>
      <c r="W91" s="151"/>
      <c r="X91" s="111">
        <f t="shared" si="56"/>
      </c>
      <c r="Y91" s="111"/>
      <c r="Z91" s="130"/>
      <c r="AA91" s="131"/>
      <c r="AB91" s="132"/>
      <c r="AC91" s="131"/>
      <c r="AD91" s="132"/>
      <c r="AE91" s="131"/>
      <c r="AF91" s="132"/>
      <c r="AG91" s="131"/>
      <c r="AH91" s="132"/>
      <c r="AI91" s="131"/>
      <c r="AJ91" s="132"/>
      <c r="AK91" s="266">
        <f t="shared" si="57"/>
      </c>
      <c r="AL91" s="128" t="e">
        <f t="shared" si="58"/>
        <v>#N/A</v>
      </c>
      <c r="AM91" s="127">
        <f t="shared" si="59"/>
      </c>
      <c r="AN91" s="127">
        <f t="shared" si="60"/>
      </c>
      <c r="AO91" s="113">
        <f t="shared" si="61"/>
      </c>
      <c r="AP91" s="112">
        <f t="shared" si="62"/>
      </c>
      <c r="AQ91" s="112">
        <f t="shared" si="63"/>
      </c>
      <c r="AR91" s="111">
        <f t="shared" si="64"/>
      </c>
      <c r="AS91" s="111">
        <f>IF(K91="","",LOOKUP($G$1,実績報告年度,'名前関係'!$E$44:$E$48))</f>
      </c>
      <c r="AT91" s="111">
        <f t="shared" si="65"/>
      </c>
      <c r="AU91" s="111">
        <f t="shared" si="66"/>
      </c>
      <c r="AV91" s="111">
        <f t="shared" si="67"/>
      </c>
      <c r="AW91" s="31">
        <f ca="1" t="shared" si="68"/>
        <v>0</v>
      </c>
      <c r="AX91" s="31" t="e">
        <f t="shared" si="49"/>
        <v>#N/A</v>
      </c>
      <c r="AY91" s="31">
        <f>ROWS($AY$4:AY91)-1</f>
        <v>87</v>
      </c>
      <c r="AZ91" s="111" t="e">
        <f t="shared" si="69"/>
        <v>#N/A</v>
      </c>
      <c r="BA91" s="31" t="e">
        <f>LOOKUP(G91,種類,'名前関係'!$E$2:$E$9)</f>
        <v>#N/A</v>
      </c>
      <c r="BB91" s="31" t="e">
        <f>LOOKUP(G91,種類,'名前関係'!$F$2:$F$9)</f>
        <v>#N/A</v>
      </c>
      <c r="BC91" s="32">
        <f t="shared" si="70"/>
        <v>1</v>
      </c>
      <c r="BD91" s="31">
        <f t="shared" si="71"/>
      </c>
      <c r="BE91" s="31">
        <f t="shared" si="72"/>
      </c>
      <c r="BF91" s="31" t="e">
        <f t="shared" si="73"/>
        <v>#N/A</v>
      </c>
      <c r="BG91" s="31" t="e">
        <f>LOOKUP(K91,燃料,'名前関係'!$E$12:$E$41)</f>
        <v>#N/A</v>
      </c>
      <c r="BH91" s="31">
        <f t="shared" si="74"/>
      </c>
      <c r="BI91" s="31" t="e">
        <f t="shared" si="75"/>
        <v>#N/A</v>
      </c>
      <c r="BJ91" s="31" t="e">
        <f t="shared" si="50"/>
        <v>#N/A</v>
      </c>
      <c r="BK91" s="31" t="e">
        <f>IF(OR(AND(LEFT(BH91,1)="U",BH91&lt;&gt;"U"),AND(LEFT(BH91,1)="L",BH91&lt;&gt;"L"),AND(LEFT(BH91,1)="T",BH91&lt;&gt;"T"),LEN(BH91)=3),1,LOOKUP(K91,燃料,'名前関係'!$F$12:$F$41))</f>
        <v>#N/A</v>
      </c>
      <c r="BL91" s="31" t="e">
        <f t="shared" si="51"/>
        <v>#N/A</v>
      </c>
      <c r="BM91" s="31" t="e">
        <f>IF(AND(LEFT(BH91,1)="V",BH91&lt;&gt;"V"),1,LOOKUP(K91,燃料,'名前関係'!$I$12:$I$41))</f>
        <v>#N/A</v>
      </c>
      <c r="BN91" s="268" t="e">
        <f t="shared" si="76"/>
        <v>#N/A</v>
      </c>
      <c r="BO91" s="32">
        <f>IF(ISERROR(BN91)=TRUE,"",IF(LEN(BN91)=2,LOOKUP(BN91,'名前関係'!$M$3:$M$10,'名前関係'!$N$3:$N$10),""))</f>
      </c>
      <c r="BP91" s="268" t="e">
        <f t="shared" si="77"/>
        <v>#N/A</v>
      </c>
      <c r="BQ91" s="32">
        <f>IF(ISERROR(BP91)=TRUE,"",IF(LEN(BP91)=2,LOOKUP(BP91,'名前関係'!$Q$3:$Q$6,'名前関係'!$R$3:$R$6),""))</f>
      </c>
      <c r="BR91" s="32">
        <f>IF(ISERROR(BP91)=TRUE,"",IF(LEN(BP91)=2,LOOKUP(BP91,'名前関係'!$Q$3:$Q$6,'名前関係'!$S$3:$S$6),""))</f>
      </c>
      <c r="BS91" s="31">
        <f>IF(Q91="",1,IF(RIGHT(LEFT($G$1,4),2)&gt;=LEFT(Q91,2),(IF(ISERROR(VLOOKUP(BH91,'名前関係'!$A$2:$B$22,2,FALSE)),0.7,VLOOKUP(BH91,'名前関係'!$A$2:$B$22,2,FALSE))),1))</f>
        <v>1</v>
      </c>
      <c r="BT91" s="33">
        <f t="shared" si="78"/>
      </c>
      <c r="BU91" s="34" t="e">
        <f>VLOOKUP(K91,'名前関係'!$D$12:$J$41,7,FALSE)</f>
        <v>#N/A</v>
      </c>
      <c r="BV91" s="33">
        <f t="shared" si="79"/>
      </c>
      <c r="BW91" s="119">
        <f t="shared" si="80"/>
      </c>
      <c r="BX91" s="33">
        <f t="shared" si="81"/>
      </c>
      <c r="BY91" s="33">
        <f t="shared" si="82"/>
      </c>
      <c r="BZ91" s="33" t="e">
        <f>LOOKUP(K91,燃料,'名前関係'!$K$12:$K$41)</f>
        <v>#N/A</v>
      </c>
      <c r="CA91" s="32" t="e">
        <f t="shared" si="83"/>
        <v>#N/A</v>
      </c>
      <c r="CB91" s="31">
        <f t="shared" si="84"/>
      </c>
      <c r="CC91" s="31">
        <f t="shared" si="85"/>
      </c>
      <c r="CD91" s="31">
        <f t="shared" si="86"/>
      </c>
      <c r="CE91" s="31">
        <f t="shared" si="87"/>
      </c>
      <c r="CF91" s="33">
        <f>IF(OR(AV91="",AV91=0),"",IF(AND(LEFT(K91,2)="11",BD91=4,CK91&gt;"200109"),"18",LOOKUP(K91,燃料,'名前関係'!$J$12:$J$41))&amp;BB91&amp;BE91)</f>
      </c>
      <c r="CG91" s="33">
        <f>IF(OR(AU91="",AU91=0),"",IF(AND(LEFT(K91,2)="11",BD91=4,CK91&gt;"200109"),"18",LOOKUP(K91,燃料,'名前関係'!$J$12:$J$41))&amp;BB91&amp;BE91)</f>
      </c>
      <c r="CH91" s="31" t="e">
        <f t="shared" si="88"/>
        <v>#N/A</v>
      </c>
      <c r="CI91" s="31" t="e">
        <f t="shared" si="89"/>
        <v>#N/A</v>
      </c>
      <c r="CJ91" s="33" t="e">
        <f t="shared" si="52"/>
        <v>#N/A</v>
      </c>
      <c r="CK91" s="113">
        <f t="shared" si="90"/>
      </c>
      <c r="CL91" s="113">
        <f t="shared" si="91"/>
      </c>
      <c r="CM91" s="113">
        <f t="shared" si="92"/>
      </c>
      <c r="CN91" s="113">
        <f t="shared" si="93"/>
      </c>
      <c r="CO91" s="113">
        <f t="shared" si="94"/>
      </c>
      <c r="CP91" s="113">
        <f>IF(AND(K91&lt;&gt;"",B91=""),1,IF(COUNTIF($B$5:$B91,B91)&gt;1,1,0))</f>
        <v>0</v>
      </c>
    </row>
    <row r="92" spans="1:94" s="35" customFormat="1" ht="13.5" customHeight="1">
      <c r="A92" s="53"/>
      <c r="B92" s="53"/>
      <c r="C92" s="53"/>
      <c r="D92" s="53"/>
      <c r="E92" s="53"/>
      <c r="F92" s="53"/>
      <c r="G92" s="53"/>
      <c r="H92" s="404"/>
      <c r="I92" s="405"/>
      <c r="J92" s="53"/>
      <c r="K92" s="53"/>
      <c r="L92" s="406"/>
      <c r="M92" s="407"/>
      <c r="N92" s="277"/>
      <c r="O92" s="278"/>
      <c r="P92" s="279"/>
      <c r="Q92" s="279"/>
      <c r="R92" s="402">
        <f t="shared" si="53"/>
      </c>
      <c r="S92" s="402">
        <f t="shared" si="54"/>
      </c>
      <c r="T92" s="403"/>
      <c r="U92" s="150">
        <f t="shared" si="55"/>
      </c>
      <c r="V92" s="150">
        <f>IF(ISERROR(#REF!)=TRUE,"",#REF!)</f>
      </c>
      <c r="W92" s="151"/>
      <c r="X92" s="111">
        <f t="shared" si="56"/>
      </c>
      <c r="Y92" s="111"/>
      <c r="Z92" s="130"/>
      <c r="AA92" s="131"/>
      <c r="AB92" s="132"/>
      <c r="AC92" s="131"/>
      <c r="AD92" s="132"/>
      <c r="AE92" s="131"/>
      <c r="AF92" s="132"/>
      <c r="AG92" s="131"/>
      <c r="AH92" s="132"/>
      <c r="AI92" s="131"/>
      <c r="AJ92" s="132"/>
      <c r="AK92" s="266">
        <f t="shared" si="57"/>
      </c>
      <c r="AL92" s="128" t="e">
        <f t="shared" si="58"/>
        <v>#N/A</v>
      </c>
      <c r="AM92" s="127">
        <f t="shared" si="59"/>
      </c>
      <c r="AN92" s="127">
        <f t="shared" si="60"/>
      </c>
      <c r="AO92" s="113">
        <f t="shared" si="61"/>
      </c>
      <c r="AP92" s="112">
        <f t="shared" si="62"/>
      </c>
      <c r="AQ92" s="112">
        <f t="shared" si="63"/>
      </c>
      <c r="AR92" s="111">
        <f t="shared" si="64"/>
      </c>
      <c r="AS92" s="111">
        <f>IF(K92="","",LOOKUP($G$1,実績報告年度,'名前関係'!$E$44:$E$48))</f>
      </c>
      <c r="AT92" s="111">
        <f t="shared" si="65"/>
      </c>
      <c r="AU92" s="111">
        <f t="shared" si="66"/>
      </c>
      <c r="AV92" s="111">
        <f t="shared" si="67"/>
      </c>
      <c r="AW92" s="31">
        <f ca="1" t="shared" si="68"/>
        <v>0</v>
      </c>
      <c r="AX92" s="31" t="e">
        <f t="shared" si="49"/>
        <v>#N/A</v>
      </c>
      <c r="AY92" s="31">
        <f>ROWS($AY$4:AY92)-1</f>
        <v>88</v>
      </c>
      <c r="AZ92" s="111" t="e">
        <f t="shared" si="69"/>
        <v>#N/A</v>
      </c>
      <c r="BA92" s="31" t="e">
        <f>LOOKUP(G92,種類,'名前関係'!$E$2:$E$9)</f>
        <v>#N/A</v>
      </c>
      <c r="BB92" s="31" t="e">
        <f>LOOKUP(G92,種類,'名前関係'!$F$2:$F$9)</f>
        <v>#N/A</v>
      </c>
      <c r="BC92" s="32">
        <f t="shared" si="70"/>
        <v>1</v>
      </c>
      <c r="BD92" s="31">
        <f t="shared" si="71"/>
      </c>
      <c r="BE92" s="31">
        <f t="shared" si="72"/>
      </c>
      <c r="BF92" s="31" t="e">
        <f t="shared" si="73"/>
        <v>#N/A</v>
      </c>
      <c r="BG92" s="31" t="e">
        <f>LOOKUP(K92,燃料,'名前関係'!$E$12:$E$41)</f>
        <v>#N/A</v>
      </c>
      <c r="BH92" s="31">
        <f t="shared" si="74"/>
      </c>
      <c r="BI92" s="31" t="e">
        <f t="shared" si="75"/>
        <v>#N/A</v>
      </c>
      <c r="BJ92" s="31" t="e">
        <f t="shared" si="50"/>
        <v>#N/A</v>
      </c>
      <c r="BK92" s="31" t="e">
        <f>IF(OR(AND(LEFT(BH92,1)="U",BH92&lt;&gt;"U"),AND(LEFT(BH92,1)="L",BH92&lt;&gt;"L"),AND(LEFT(BH92,1)="T",BH92&lt;&gt;"T"),LEN(BH92)=3),1,LOOKUP(K92,燃料,'名前関係'!$F$12:$F$41))</f>
        <v>#N/A</v>
      </c>
      <c r="BL92" s="31" t="e">
        <f t="shared" si="51"/>
        <v>#N/A</v>
      </c>
      <c r="BM92" s="31" t="e">
        <f>IF(AND(LEFT(BH92,1)="V",BH92&lt;&gt;"V"),1,LOOKUP(K92,燃料,'名前関係'!$I$12:$I$41))</f>
        <v>#N/A</v>
      </c>
      <c r="BN92" s="268" t="e">
        <f t="shared" si="76"/>
        <v>#N/A</v>
      </c>
      <c r="BO92" s="32">
        <f>IF(ISERROR(BN92)=TRUE,"",IF(LEN(BN92)=2,LOOKUP(BN92,'名前関係'!$M$3:$M$10,'名前関係'!$N$3:$N$10),""))</f>
      </c>
      <c r="BP92" s="268" t="e">
        <f t="shared" si="77"/>
        <v>#N/A</v>
      </c>
      <c r="BQ92" s="32">
        <f>IF(ISERROR(BP92)=TRUE,"",IF(LEN(BP92)=2,LOOKUP(BP92,'名前関係'!$Q$3:$Q$6,'名前関係'!$R$3:$R$6),""))</f>
      </c>
      <c r="BR92" s="32">
        <f>IF(ISERROR(BP92)=TRUE,"",IF(LEN(BP92)=2,LOOKUP(BP92,'名前関係'!$Q$3:$Q$6,'名前関係'!$S$3:$S$6),""))</f>
      </c>
      <c r="BS92" s="31">
        <f>IF(Q92="",1,IF(RIGHT(LEFT($G$1,4),2)&gt;=LEFT(Q92,2),(IF(ISERROR(VLOOKUP(BH92,'名前関係'!$A$2:$B$22,2,FALSE)),0.7,VLOOKUP(BH92,'名前関係'!$A$2:$B$22,2,FALSE))),1))</f>
        <v>1</v>
      </c>
      <c r="BT92" s="33">
        <f t="shared" si="78"/>
      </c>
      <c r="BU92" s="34" t="e">
        <f>VLOOKUP(K92,'名前関係'!$D$12:$J$41,7,FALSE)</f>
        <v>#N/A</v>
      </c>
      <c r="BV92" s="33">
        <f t="shared" si="79"/>
      </c>
      <c r="BW92" s="119">
        <f t="shared" si="80"/>
      </c>
      <c r="BX92" s="33">
        <f t="shared" si="81"/>
      </c>
      <c r="BY92" s="33">
        <f t="shared" si="82"/>
      </c>
      <c r="BZ92" s="33" t="e">
        <f>LOOKUP(K92,燃料,'名前関係'!$K$12:$K$41)</f>
        <v>#N/A</v>
      </c>
      <c r="CA92" s="32" t="e">
        <f t="shared" si="83"/>
        <v>#N/A</v>
      </c>
      <c r="CB92" s="31">
        <f t="shared" si="84"/>
      </c>
      <c r="CC92" s="31">
        <f t="shared" si="85"/>
      </c>
      <c r="CD92" s="31">
        <f t="shared" si="86"/>
      </c>
      <c r="CE92" s="31">
        <f t="shared" si="87"/>
      </c>
      <c r="CF92" s="33">
        <f>IF(OR(AV92="",AV92=0),"",IF(AND(LEFT(K92,2)="11",BD92=4,CK92&gt;"200109"),"18",LOOKUP(K92,燃料,'名前関係'!$J$12:$J$41))&amp;BB92&amp;BE92)</f>
      </c>
      <c r="CG92" s="33">
        <f>IF(OR(AU92="",AU92=0),"",IF(AND(LEFT(K92,2)="11",BD92=4,CK92&gt;"200109"),"18",LOOKUP(K92,燃料,'名前関係'!$J$12:$J$41))&amp;BB92&amp;BE92)</f>
      </c>
      <c r="CH92" s="31" t="e">
        <f t="shared" si="88"/>
        <v>#N/A</v>
      </c>
      <c r="CI92" s="31" t="e">
        <f t="shared" si="89"/>
        <v>#N/A</v>
      </c>
      <c r="CJ92" s="33" t="e">
        <f t="shared" si="52"/>
        <v>#N/A</v>
      </c>
      <c r="CK92" s="113">
        <f t="shared" si="90"/>
      </c>
      <c r="CL92" s="113">
        <f t="shared" si="91"/>
      </c>
      <c r="CM92" s="113">
        <f t="shared" si="92"/>
      </c>
      <c r="CN92" s="113">
        <f t="shared" si="93"/>
      </c>
      <c r="CO92" s="113">
        <f t="shared" si="94"/>
      </c>
      <c r="CP92" s="113">
        <f>IF(AND(K92&lt;&gt;"",B92=""),1,IF(COUNTIF($B$5:$B92,B92)&gt;1,1,0))</f>
        <v>0</v>
      </c>
    </row>
    <row r="93" spans="1:94" s="35" customFormat="1" ht="13.5" customHeight="1">
      <c r="A93" s="53"/>
      <c r="B93" s="53"/>
      <c r="C93" s="53"/>
      <c r="D93" s="53"/>
      <c r="E93" s="53"/>
      <c r="F93" s="53"/>
      <c r="G93" s="53"/>
      <c r="H93" s="404"/>
      <c r="I93" s="405"/>
      <c r="J93" s="53"/>
      <c r="K93" s="53"/>
      <c r="L93" s="406"/>
      <c r="M93" s="407"/>
      <c r="N93" s="277"/>
      <c r="O93" s="278"/>
      <c r="P93" s="279"/>
      <c r="Q93" s="279"/>
      <c r="R93" s="402">
        <f t="shared" si="53"/>
      </c>
      <c r="S93" s="402">
        <f t="shared" si="54"/>
      </c>
      <c r="T93" s="403"/>
      <c r="U93" s="150">
        <f t="shared" si="55"/>
      </c>
      <c r="V93" s="150">
        <f>IF(ISERROR(#REF!)=TRUE,"",#REF!)</f>
      </c>
      <c r="W93" s="151"/>
      <c r="X93" s="111">
        <f t="shared" si="56"/>
      </c>
      <c r="Y93" s="111"/>
      <c r="Z93" s="130"/>
      <c r="AA93" s="131"/>
      <c r="AB93" s="132"/>
      <c r="AC93" s="131"/>
      <c r="AD93" s="132"/>
      <c r="AE93" s="131"/>
      <c r="AF93" s="132"/>
      <c r="AG93" s="131"/>
      <c r="AH93" s="132"/>
      <c r="AI93" s="131"/>
      <c r="AJ93" s="132"/>
      <c r="AK93" s="266">
        <f t="shared" si="57"/>
      </c>
      <c r="AL93" s="128" t="e">
        <f t="shared" si="58"/>
        <v>#N/A</v>
      </c>
      <c r="AM93" s="127">
        <f t="shared" si="59"/>
      </c>
      <c r="AN93" s="127">
        <f t="shared" si="60"/>
      </c>
      <c r="AO93" s="113">
        <f t="shared" si="61"/>
      </c>
      <c r="AP93" s="112">
        <f t="shared" si="62"/>
      </c>
      <c r="AQ93" s="112">
        <f t="shared" si="63"/>
      </c>
      <c r="AR93" s="111">
        <f t="shared" si="64"/>
      </c>
      <c r="AS93" s="111">
        <f>IF(K93="","",LOOKUP($G$1,実績報告年度,'名前関係'!$E$44:$E$48))</f>
      </c>
      <c r="AT93" s="111">
        <f t="shared" si="65"/>
      </c>
      <c r="AU93" s="111">
        <f t="shared" si="66"/>
      </c>
      <c r="AV93" s="111">
        <f t="shared" si="67"/>
      </c>
      <c r="AW93" s="31">
        <f ca="1" t="shared" si="68"/>
        <v>0</v>
      </c>
      <c r="AX93" s="31" t="e">
        <f t="shared" si="49"/>
        <v>#N/A</v>
      </c>
      <c r="AY93" s="31">
        <f>ROWS($AY$4:AY93)-1</f>
        <v>89</v>
      </c>
      <c r="AZ93" s="111" t="e">
        <f t="shared" si="69"/>
        <v>#N/A</v>
      </c>
      <c r="BA93" s="31" t="e">
        <f>LOOKUP(G93,種類,'名前関係'!$E$2:$E$9)</f>
        <v>#N/A</v>
      </c>
      <c r="BB93" s="31" t="e">
        <f>LOOKUP(G93,種類,'名前関係'!$F$2:$F$9)</f>
        <v>#N/A</v>
      </c>
      <c r="BC93" s="32">
        <f t="shared" si="70"/>
        <v>1</v>
      </c>
      <c r="BD93" s="31">
        <f t="shared" si="71"/>
      </c>
      <c r="BE93" s="31">
        <f t="shared" si="72"/>
      </c>
      <c r="BF93" s="31" t="e">
        <f t="shared" si="73"/>
        <v>#N/A</v>
      </c>
      <c r="BG93" s="31" t="e">
        <f>LOOKUP(K93,燃料,'名前関係'!$E$12:$E$41)</f>
        <v>#N/A</v>
      </c>
      <c r="BH93" s="31">
        <f t="shared" si="74"/>
      </c>
      <c r="BI93" s="31" t="e">
        <f t="shared" si="75"/>
        <v>#N/A</v>
      </c>
      <c r="BJ93" s="31" t="e">
        <f t="shared" si="50"/>
        <v>#N/A</v>
      </c>
      <c r="BK93" s="31" t="e">
        <f>IF(OR(AND(LEFT(BH93,1)="U",BH93&lt;&gt;"U"),AND(LEFT(BH93,1)="L",BH93&lt;&gt;"L"),AND(LEFT(BH93,1)="T",BH93&lt;&gt;"T"),LEN(BH93)=3),1,LOOKUP(K93,燃料,'名前関係'!$F$12:$F$41))</f>
        <v>#N/A</v>
      </c>
      <c r="BL93" s="31" t="e">
        <f t="shared" si="51"/>
        <v>#N/A</v>
      </c>
      <c r="BM93" s="31" t="e">
        <f>IF(AND(LEFT(BH93,1)="V",BH93&lt;&gt;"V"),1,LOOKUP(K93,燃料,'名前関係'!$I$12:$I$41))</f>
        <v>#N/A</v>
      </c>
      <c r="BN93" s="268" t="e">
        <f t="shared" si="76"/>
        <v>#N/A</v>
      </c>
      <c r="BO93" s="32">
        <f>IF(ISERROR(BN93)=TRUE,"",IF(LEN(BN93)=2,LOOKUP(BN93,'名前関係'!$M$3:$M$10,'名前関係'!$N$3:$N$10),""))</f>
      </c>
      <c r="BP93" s="268" t="e">
        <f t="shared" si="77"/>
        <v>#N/A</v>
      </c>
      <c r="BQ93" s="32">
        <f>IF(ISERROR(BP93)=TRUE,"",IF(LEN(BP93)=2,LOOKUP(BP93,'名前関係'!$Q$3:$Q$6,'名前関係'!$R$3:$R$6),""))</f>
      </c>
      <c r="BR93" s="32">
        <f>IF(ISERROR(BP93)=TRUE,"",IF(LEN(BP93)=2,LOOKUP(BP93,'名前関係'!$Q$3:$Q$6,'名前関係'!$S$3:$S$6),""))</f>
      </c>
      <c r="BS93" s="31">
        <f>IF(Q93="",1,IF(RIGHT(LEFT($G$1,4),2)&gt;=LEFT(Q93,2),(IF(ISERROR(VLOOKUP(BH93,'名前関係'!$A$2:$B$22,2,FALSE)),0.7,VLOOKUP(BH93,'名前関係'!$A$2:$B$22,2,FALSE))),1))</f>
        <v>1</v>
      </c>
      <c r="BT93" s="33">
        <f t="shared" si="78"/>
      </c>
      <c r="BU93" s="34" t="e">
        <f>VLOOKUP(K93,'名前関係'!$D$12:$J$41,7,FALSE)</f>
        <v>#N/A</v>
      </c>
      <c r="BV93" s="33">
        <f t="shared" si="79"/>
      </c>
      <c r="BW93" s="119">
        <f t="shared" si="80"/>
      </c>
      <c r="BX93" s="33">
        <f t="shared" si="81"/>
      </c>
      <c r="BY93" s="33">
        <f t="shared" si="82"/>
      </c>
      <c r="BZ93" s="33" t="e">
        <f>LOOKUP(K93,燃料,'名前関係'!$K$12:$K$41)</f>
        <v>#N/A</v>
      </c>
      <c r="CA93" s="32" t="e">
        <f t="shared" si="83"/>
        <v>#N/A</v>
      </c>
      <c r="CB93" s="31">
        <f t="shared" si="84"/>
      </c>
      <c r="CC93" s="31">
        <f t="shared" si="85"/>
      </c>
      <c r="CD93" s="31">
        <f t="shared" si="86"/>
      </c>
      <c r="CE93" s="31">
        <f t="shared" si="87"/>
      </c>
      <c r="CF93" s="33">
        <f>IF(OR(AV93="",AV93=0),"",IF(AND(LEFT(K93,2)="11",BD93=4,CK93&gt;"200109"),"18",LOOKUP(K93,燃料,'名前関係'!$J$12:$J$41))&amp;BB93&amp;BE93)</f>
      </c>
      <c r="CG93" s="33">
        <f>IF(OR(AU93="",AU93=0),"",IF(AND(LEFT(K93,2)="11",BD93=4,CK93&gt;"200109"),"18",LOOKUP(K93,燃料,'名前関係'!$J$12:$J$41))&amp;BB93&amp;BE93)</f>
      </c>
      <c r="CH93" s="31" t="e">
        <f t="shared" si="88"/>
        <v>#N/A</v>
      </c>
      <c r="CI93" s="31" t="e">
        <f t="shared" si="89"/>
        <v>#N/A</v>
      </c>
      <c r="CJ93" s="33" t="e">
        <f t="shared" si="52"/>
        <v>#N/A</v>
      </c>
      <c r="CK93" s="113">
        <f t="shared" si="90"/>
      </c>
      <c r="CL93" s="113">
        <f t="shared" si="91"/>
      </c>
      <c r="CM93" s="113">
        <f t="shared" si="92"/>
      </c>
      <c r="CN93" s="113">
        <f t="shared" si="93"/>
      </c>
      <c r="CO93" s="113">
        <f t="shared" si="94"/>
      </c>
      <c r="CP93" s="113">
        <f>IF(AND(K93&lt;&gt;"",B93=""),1,IF(COUNTIF($B$5:$B93,B93)&gt;1,1,0))</f>
        <v>0</v>
      </c>
    </row>
    <row r="94" spans="1:94" s="35" customFormat="1" ht="13.5" customHeight="1">
      <c r="A94" s="53"/>
      <c r="B94" s="53"/>
      <c r="C94" s="53"/>
      <c r="D94" s="53"/>
      <c r="E94" s="53"/>
      <c r="F94" s="53"/>
      <c r="G94" s="53"/>
      <c r="H94" s="404"/>
      <c r="I94" s="405"/>
      <c r="J94" s="53"/>
      <c r="K94" s="53"/>
      <c r="L94" s="406"/>
      <c r="M94" s="407"/>
      <c r="N94" s="277"/>
      <c r="O94" s="278"/>
      <c r="P94" s="279"/>
      <c r="Q94" s="279"/>
      <c r="R94" s="402">
        <f t="shared" si="53"/>
      </c>
      <c r="S94" s="402">
        <f t="shared" si="54"/>
      </c>
      <c r="T94" s="403"/>
      <c r="U94" s="150">
        <f t="shared" si="55"/>
      </c>
      <c r="V94" s="150">
        <f>IF(ISERROR(#REF!)=TRUE,"",#REF!)</f>
      </c>
      <c r="W94" s="151"/>
      <c r="X94" s="111">
        <f t="shared" si="56"/>
      </c>
      <c r="Y94" s="111"/>
      <c r="Z94" s="130"/>
      <c r="AA94" s="131"/>
      <c r="AB94" s="132"/>
      <c r="AC94" s="131"/>
      <c r="AD94" s="132"/>
      <c r="AE94" s="131"/>
      <c r="AF94" s="132"/>
      <c r="AG94" s="131"/>
      <c r="AH94" s="132"/>
      <c r="AI94" s="131"/>
      <c r="AJ94" s="132"/>
      <c r="AK94" s="266">
        <f t="shared" si="57"/>
      </c>
      <c r="AL94" s="128" t="e">
        <f t="shared" si="58"/>
        <v>#N/A</v>
      </c>
      <c r="AM94" s="127">
        <f t="shared" si="59"/>
      </c>
      <c r="AN94" s="127">
        <f t="shared" si="60"/>
      </c>
      <c r="AO94" s="113">
        <f t="shared" si="61"/>
      </c>
      <c r="AP94" s="112">
        <f t="shared" si="62"/>
      </c>
      <c r="AQ94" s="112">
        <f t="shared" si="63"/>
      </c>
      <c r="AR94" s="111">
        <f t="shared" si="64"/>
      </c>
      <c r="AS94" s="111">
        <f>IF(K94="","",LOOKUP($G$1,実績報告年度,'名前関係'!$E$44:$E$48))</f>
      </c>
      <c r="AT94" s="111">
        <f t="shared" si="65"/>
      </c>
      <c r="AU94" s="111">
        <f t="shared" si="66"/>
      </c>
      <c r="AV94" s="111">
        <f t="shared" si="67"/>
      </c>
      <c r="AW94" s="31">
        <f ca="1" t="shared" si="68"/>
        <v>0</v>
      </c>
      <c r="AX94" s="31" t="e">
        <f t="shared" si="49"/>
        <v>#N/A</v>
      </c>
      <c r="AY94" s="31">
        <f>ROWS($AY$4:AY94)-1</f>
        <v>90</v>
      </c>
      <c r="AZ94" s="111" t="e">
        <f t="shared" si="69"/>
        <v>#N/A</v>
      </c>
      <c r="BA94" s="31" t="e">
        <f>LOOKUP(G94,種類,'名前関係'!$E$2:$E$9)</f>
        <v>#N/A</v>
      </c>
      <c r="BB94" s="31" t="e">
        <f>LOOKUP(G94,種類,'名前関係'!$F$2:$F$9)</f>
        <v>#N/A</v>
      </c>
      <c r="BC94" s="32">
        <f t="shared" si="70"/>
        <v>1</v>
      </c>
      <c r="BD94" s="31">
        <f t="shared" si="71"/>
      </c>
      <c r="BE94" s="31">
        <f t="shared" si="72"/>
      </c>
      <c r="BF94" s="31" t="e">
        <f t="shared" si="73"/>
        <v>#N/A</v>
      </c>
      <c r="BG94" s="31" t="e">
        <f>LOOKUP(K94,燃料,'名前関係'!$E$12:$E$41)</f>
        <v>#N/A</v>
      </c>
      <c r="BH94" s="31">
        <f t="shared" si="74"/>
      </c>
      <c r="BI94" s="31" t="e">
        <f t="shared" si="75"/>
        <v>#N/A</v>
      </c>
      <c r="BJ94" s="31" t="e">
        <f t="shared" si="50"/>
        <v>#N/A</v>
      </c>
      <c r="BK94" s="31" t="e">
        <f>IF(OR(AND(LEFT(BH94,1)="U",BH94&lt;&gt;"U"),AND(LEFT(BH94,1)="L",BH94&lt;&gt;"L"),AND(LEFT(BH94,1)="T",BH94&lt;&gt;"T"),LEN(BH94)=3),1,LOOKUP(K94,燃料,'名前関係'!$F$12:$F$41))</f>
        <v>#N/A</v>
      </c>
      <c r="BL94" s="31" t="e">
        <f t="shared" si="51"/>
        <v>#N/A</v>
      </c>
      <c r="BM94" s="31" t="e">
        <f>IF(AND(LEFT(BH94,1)="V",BH94&lt;&gt;"V"),1,LOOKUP(K94,燃料,'名前関係'!$I$12:$I$41))</f>
        <v>#N/A</v>
      </c>
      <c r="BN94" s="268" t="e">
        <f t="shared" si="76"/>
        <v>#N/A</v>
      </c>
      <c r="BO94" s="32">
        <f>IF(ISERROR(BN94)=TRUE,"",IF(LEN(BN94)=2,LOOKUP(BN94,'名前関係'!$M$3:$M$10,'名前関係'!$N$3:$N$10),""))</f>
      </c>
      <c r="BP94" s="268" t="e">
        <f t="shared" si="77"/>
        <v>#N/A</v>
      </c>
      <c r="BQ94" s="32">
        <f>IF(ISERROR(BP94)=TRUE,"",IF(LEN(BP94)=2,LOOKUP(BP94,'名前関係'!$Q$3:$Q$6,'名前関係'!$R$3:$R$6),""))</f>
      </c>
      <c r="BR94" s="32">
        <f>IF(ISERROR(BP94)=TRUE,"",IF(LEN(BP94)=2,LOOKUP(BP94,'名前関係'!$Q$3:$Q$6,'名前関係'!$S$3:$S$6),""))</f>
      </c>
      <c r="BS94" s="31">
        <f>IF(Q94="",1,IF(RIGHT(LEFT($G$1,4),2)&gt;=LEFT(Q94,2),(IF(ISERROR(VLOOKUP(BH94,'名前関係'!$A$2:$B$22,2,FALSE)),0.7,VLOOKUP(BH94,'名前関係'!$A$2:$B$22,2,FALSE))),1))</f>
        <v>1</v>
      </c>
      <c r="BT94" s="33">
        <f t="shared" si="78"/>
      </c>
      <c r="BU94" s="34" t="e">
        <f>VLOOKUP(K94,'名前関係'!$D$12:$J$41,7,FALSE)</f>
        <v>#N/A</v>
      </c>
      <c r="BV94" s="33">
        <f t="shared" si="79"/>
      </c>
      <c r="BW94" s="119">
        <f t="shared" si="80"/>
      </c>
      <c r="BX94" s="33">
        <f t="shared" si="81"/>
      </c>
      <c r="BY94" s="33">
        <f t="shared" si="82"/>
      </c>
      <c r="BZ94" s="33" t="e">
        <f>LOOKUP(K94,燃料,'名前関係'!$K$12:$K$41)</f>
        <v>#N/A</v>
      </c>
      <c r="CA94" s="32" t="e">
        <f t="shared" si="83"/>
        <v>#N/A</v>
      </c>
      <c r="CB94" s="31">
        <f t="shared" si="84"/>
      </c>
      <c r="CC94" s="31">
        <f t="shared" si="85"/>
      </c>
      <c r="CD94" s="31">
        <f t="shared" si="86"/>
      </c>
      <c r="CE94" s="31">
        <f t="shared" si="87"/>
      </c>
      <c r="CF94" s="33">
        <f>IF(OR(AV94="",AV94=0),"",IF(AND(LEFT(K94,2)="11",BD94=4,CK94&gt;"200109"),"18",LOOKUP(K94,燃料,'名前関係'!$J$12:$J$41))&amp;BB94&amp;BE94)</f>
      </c>
      <c r="CG94" s="33">
        <f>IF(OR(AU94="",AU94=0),"",IF(AND(LEFT(K94,2)="11",BD94=4,CK94&gt;"200109"),"18",LOOKUP(K94,燃料,'名前関係'!$J$12:$J$41))&amp;BB94&amp;BE94)</f>
      </c>
      <c r="CH94" s="31" t="e">
        <f t="shared" si="88"/>
        <v>#N/A</v>
      </c>
      <c r="CI94" s="31" t="e">
        <f t="shared" si="89"/>
        <v>#N/A</v>
      </c>
      <c r="CJ94" s="33" t="e">
        <f t="shared" si="52"/>
        <v>#N/A</v>
      </c>
      <c r="CK94" s="113">
        <f t="shared" si="90"/>
      </c>
      <c r="CL94" s="113">
        <f t="shared" si="91"/>
      </c>
      <c r="CM94" s="113">
        <f t="shared" si="92"/>
      </c>
      <c r="CN94" s="113">
        <f t="shared" si="93"/>
      </c>
      <c r="CO94" s="113">
        <f t="shared" si="94"/>
      </c>
      <c r="CP94" s="113">
        <f>IF(AND(K94&lt;&gt;"",B94=""),1,IF(COUNTIF($B$5:$B94,B94)&gt;1,1,0))</f>
        <v>0</v>
      </c>
    </row>
    <row r="95" spans="1:94" s="35" customFormat="1" ht="13.5" customHeight="1">
      <c r="A95" s="53"/>
      <c r="B95" s="53"/>
      <c r="C95" s="53"/>
      <c r="D95" s="53"/>
      <c r="E95" s="53"/>
      <c r="F95" s="53"/>
      <c r="G95" s="53"/>
      <c r="H95" s="404"/>
      <c r="I95" s="405"/>
      <c r="J95" s="53"/>
      <c r="K95" s="53"/>
      <c r="L95" s="406"/>
      <c r="M95" s="407"/>
      <c r="N95" s="277"/>
      <c r="O95" s="278"/>
      <c r="P95" s="279"/>
      <c r="Q95" s="279"/>
      <c r="R95" s="402">
        <f t="shared" si="53"/>
      </c>
      <c r="S95" s="402">
        <f t="shared" si="54"/>
      </c>
      <c r="T95" s="403"/>
      <c r="U95" s="150">
        <f t="shared" si="55"/>
      </c>
      <c r="V95" s="150">
        <f>IF(ISERROR(#REF!)=TRUE,"",#REF!)</f>
      </c>
      <c r="W95" s="151"/>
      <c r="X95" s="111">
        <f t="shared" si="56"/>
      </c>
      <c r="Y95" s="111"/>
      <c r="Z95" s="130"/>
      <c r="AA95" s="131"/>
      <c r="AB95" s="132"/>
      <c r="AC95" s="131"/>
      <c r="AD95" s="132"/>
      <c r="AE95" s="131"/>
      <c r="AF95" s="132"/>
      <c r="AG95" s="131"/>
      <c r="AH95" s="132"/>
      <c r="AI95" s="131"/>
      <c r="AJ95" s="132"/>
      <c r="AK95" s="266">
        <f t="shared" si="57"/>
      </c>
      <c r="AL95" s="128" t="e">
        <f t="shared" si="58"/>
        <v>#N/A</v>
      </c>
      <c r="AM95" s="127">
        <f t="shared" si="59"/>
      </c>
      <c r="AN95" s="127">
        <f t="shared" si="60"/>
      </c>
      <c r="AO95" s="113">
        <f t="shared" si="61"/>
      </c>
      <c r="AP95" s="112">
        <f t="shared" si="62"/>
      </c>
      <c r="AQ95" s="112">
        <f t="shared" si="63"/>
      </c>
      <c r="AR95" s="111">
        <f t="shared" si="64"/>
      </c>
      <c r="AS95" s="111">
        <f>IF(K95="","",LOOKUP($G$1,実績報告年度,'名前関係'!$E$44:$E$48))</f>
      </c>
      <c r="AT95" s="111">
        <f t="shared" si="65"/>
      </c>
      <c r="AU95" s="111">
        <f t="shared" si="66"/>
      </c>
      <c r="AV95" s="111">
        <f t="shared" si="67"/>
      </c>
      <c r="AW95" s="31">
        <f ca="1" t="shared" si="68"/>
        <v>0</v>
      </c>
      <c r="AX95" s="31" t="e">
        <f t="shared" si="49"/>
        <v>#N/A</v>
      </c>
      <c r="AY95" s="31">
        <f>ROWS($AY$4:AY95)-1</f>
        <v>91</v>
      </c>
      <c r="AZ95" s="111" t="e">
        <f t="shared" si="69"/>
        <v>#N/A</v>
      </c>
      <c r="BA95" s="31" t="e">
        <f>LOOKUP(G95,種類,'名前関係'!$E$2:$E$9)</f>
        <v>#N/A</v>
      </c>
      <c r="BB95" s="31" t="e">
        <f>LOOKUP(G95,種類,'名前関係'!$F$2:$F$9)</f>
        <v>#N/A</v>
      </c>
      <c r="BC95" s="32">
        <f t="shared" si="70"/>
        <v>1</v>
      </c>
      <c r="BD95" s="31">
        <f t="shared" si="71"/>
      </c>
      <c r="BE95" s="31">
        <f t="shared" si="72"/>
      </c>
      <c r="BF95" s="31" t="e">
        <f t="shared" si="73"/>
        <v>#N/A</v>
      </c>
      <c r="BG95" s="31" t="e">
        <f>LOOKUP(K95,燃料,'名前関係'!$E$12:$E$41)</f>
        <v>#N/A</v>
      </c>
      <c r="BH95" s="31">
        <f t="shared" si="74"/>
      </c>
      <c r="BI95" s="31" t="e">
        <f t="shared" si="75"/>
        <v>#N/A</v>
      </c>
      <c r="BJ95" s="31" t="e">
        <f t="shared" si="50"/>
        <v>#N/A</v>
      </c>
      <c r="BK95" s="31" t="e">
        <f>IF(OR(AND(LEFT(BH95,1)="U",BH95&lt;&gt;"U"),AND(LEFT(BH95,1)="L",BH95&lt;&gt;"L"),AND(LEFT(BH95,1)="T",BH95&lt;&gt;"T"),LEN(BH95)=3),1,LOOKUP(K95,燃料,'名前関係'!$F$12:$F$41))</f>
        <v>#N/A</v>
      </c>
      <c r="BL95" s="31" t="e">
        <f t="shared" si="51"/>
        <v>#N/A</v>
      </c>
      <c r="BM95" s="31" t="e">
        <f>IF(AND(LEFT(BH95,1)="V",BH95&lt;&gt;"V"),1,LOOKUP(K95,燃料,'名前関係'!$I$12:$I$41))</f>
        <v>#N/A</v>
      </c>
      <c r="BN95" s="268" t="e">
        <f t="shared" si="76"/>
        <v>#N/A</v>
      </c>
      <c r="BO95" s="32">
        <f>IF(ISERROR(BN95)=TRUE,"",IF(LEN(BN95)=2,LOOKUP(BN95,'名前関係'!$M$3:$M$10,'名前関係'!$N$3:$N$10),""))</f>
      </c>
      <c r="BP95" s="268" t="e">
        <f t="shared" si="77"/>
        <v>#N/A</v>
      </c>
      <c r="BQ95" s="32">
        <f>IF(ISERROR(BP95)=TRUE,"",IF(LEN(BP95)=2,LOOKUP(BP95,'名前関係'!$Q$3:$Q$6,'名前関係'!$R$3:$R$6),""))</f>
      </c>
      <c r="BR95" s="32">
        <f>IF(ISERROR(BP95)=TRUE,"",IF(LEN(BP95)=2,LOOKUP(BP95,'名前関係'!$Q$3:$Q$6,'名前関係'!$S$3:$S$6),""))</f>
      </c>
      <c r="BS95" s="31">
        <f>IF(Q95="",1,IF(RIGHT(LEFT($G$1,4),2)&gt;=LEFT(Q95,2),(IF(ISERROR(VLOOKUP(BH95,'名前関係'!$A$2:$B$22,2,FALSE)),0.7,VLOOKUP(BH95,'名前関係'!$A$2:$B$22,2,FALSE))),1))</f>
        <v>1</v>
      </c>
      <c r="BT95" s="33">
        <f t="shared" si="78"/>
      </c>
      <c r="BU95" s="34" t="e">
        <f>VLOOKUP(K95,'名前関係'!$D$12:$J$41,7,FALSE)</f>
        <v>#N/A</v>
      </c>
      <c r="BV95" s="33">
        <f t="shared" si="79"/>
      </c>
      <c r="BW95" s="119">
        <f t="shared" si="80"/>
      </c>
      <c r="BX95" s="33">
        <f t="shared" si="81"/>
      </c>
      <c r="BY95" s="33">
        <f t="shared" si="82"/>
      </c>
      <c r="BZ95" s="33" t="e">
        <f>LOOKUP(K95,燃料,'名前関係'!$K$12:$K$41)</f>
        <v>#N/A</v>
      </c>
      <c r="CA95" s="32" t="e">
        <f t="shared" si="83"/>
        <v>#N/A</v>
      </c>
      <c r="CB95" s="31">
        <f t="shared" si="84"/>
      </c>
      <c r="CC95" s="31">
        <f t="shared" si="85"/>
      </c>
      <c r="CD95" s="31">
        <f t="shared" si="86"/>
      </c>
      <c r="CE95" s="31">
        <f t="shared" si="87"/>
      </c>
      <c r="CF95" s="33">
        <f>IF(OR(AV95="",AV95=0),"",IF(AND(LEFT(K95,2)="11",BD95=4,CK95&gt;"200109"),"18",LOOKUP(K95,燃料,'名前関係'!$J$12:$J$41))&amp;BB95&amp;BE95)</f>
      </c>
      <c r="CG95" s="33">
        <f>IF(OR(AU95="",AU95=0),"",IF(AND(LEFT(K95,2)="11",BD95=4,CK95&gt;"200109"),"18",LOOKUP(K95,燃料,'名前関係'!$J$12:$J$41))&amp;BB95&amp;BE95)</f>
      </c>
      <c r="CH95" s="31" t="e">
        <f t="shared" si="88"/>
        <v>#N/A</v>
      </c>
      <c r="CI95" s="31" t="e">
        <f t="shared" si="89"/>
        <v>#N/A</v>
      </c>
      <c r="CJ95" s="33" t="e">
        <f t="shared" si="52"/>
        <v>#N/A</v>
      </c>
      <c r="CK95" s="113">
        <f t="shared" si="90"/>
      </c>
      <c r="CL95" s="113">
        <f t="shared" si="91"/>
      </c>
      <c r="CM95" s="113">
        <f t="shared" si="92"/>
      </c>
      <c r="CN95" s="113">
        <f t="shared" si="93"/>
      </c>
      <c r="CO95" s="113">
        <f t="shared" si="94"/>
      </c>
      <c r="CP95" s="113">
        <f>IF(AND(K95&lt;&gt;"",B95=""),1,IF(COUNTIF($B$5:$B95,B95)&gt;1,1,0))</f>
        <v>0</v>
      </c>
    </row>
    <row r="96" spans="1:94" s="35" customFormat="1" ht="13.5" customHeight="1">
      <c r="A96" s="53"/>
      <c r="B96" s="53"/>
      <c r="C96" s="53"/>
      <c r="D96" s="53"/>
      <c r="E96" s="53"/>
      <c r="F96" s="53"/>
      <c r="G96" s="53"/>
      <c r="H96" s="404"/>
      <c r="I96" s="405"/>
      <c r="J96" s="53"/>
      <c r="K96" s="53"/>
      <c r="L96" s="406"/>
      <c r="M96" s="407"/>
      <c r="N96" s="277"/>
      <c r="O96" s="278"/>
      <c r="P96" s="279"/>
      <c r="Q96" s="279"/>
      <c r="R96" s="402">
        <f t="shared" si="53"/>
      </c>
      <c r="S96" s="402">
        <f t="shared" si="54"/>
      </c>
      <c r="T96" s="403"/>
      <c r="U96" s="150">
        <f t="shared" si="55"/>
      </c>
      <c r="V96" s="150">
        <f>IF(ISERROR(#REF!)=TRUE,"",#REF!)</f>
      </c>
      <c r="W96" s="151"/>
      <c r="X96" s="111">
        <f t="shared" si="56"/>
      </c>
      <c r="Y96" s="111"/>
      <c r="Z96" s="130"/>
      <c r="AA96" s="131"/>
      <c r="AB96" s="132"/>
      <c r="AC96" s="131"/>
      <c r="AD96" s="132"/>
      <c r="AE96" s="131"/>
      <c r="AF96" s="132"/>
      <c r="AG96" s="131"/>
      <c r="AH96" s="132"/>
      <c r="AI96" s="131"/>
      <c r="AJ96" s="132"/>
      <c r="AK96" s="266">
        <f t="shared" si="57"/>
      </c>
      <c r="AL96" s="128" t="e">
        <f t="shared" si="58"/>
        <v>#N/A</v>
      </c>
      <c r="AM96" s="127">
        <f t="shared" si="59"/>
      </c>
      <c r="AN96" s="127">
        <f t="shared" si="60"/>
      </c>
      <c r="AO96" s="113">
        <f t="shared" si="61"/>
      </c>
      <c r="AP96" s="112">
        <f t="shared" si="62"/>
      </c>
      <c r="AQ96" s="112">
        <f t="shared" si="63"/>
      </c>
      <c r="AR96" s="111">
        <f t="shared" si="64"/>
      </c>
      <c r="AS96" s="111">
        <f>IF(K96="","",LOOKUP($G$1,実績報告年度,'名前関係'!$E$44:$E$48))</f>
      </c>
      <c r="AT96" s="111">
        <f t="shared" si="65"/>
      </c>
      <c r="AU96" s="111">
        <f t="shared" si="66"/>
      </c>
      <c r="AV96" s="111">
        <f t="shared" si="67"/>
      </c>
      <c r="AW96" s="31">
        <f ca="1" t="shared" si="68"/>
        <v>0</v>
      </c>
      <c r="AX96" s="31" t="e">
        <f t="shared" si="49"/>
        <v>#N/A</v>
      </c>
      <c r="AY96" s="31">
        <f>ROWS($AY$4:AY96)-1</f>
        <v>92</v>
      </c>
      <c r="AZ96" s="111" t="e">
        <f t="shared" si="69"/>
        <v>#N/A</v>
      </c>
      <c r="BA96" s="31" t="e">
        <f>LOOKUP(G96,種類,'名前関係'!$E$2:$E$9)</f>
        <v>#N/A</v>
      </c>
      <c r="BB96" s="31" t="e">
        <f>LOOKUP(G96,種類,'名前関係'!$F$2:$F$9)</f>
        <v>#N/A</v>
      </c>
      <c r="BC96" s="32">
        <f t="shared" si="70"/>
        <v>1</v>
      </c>
      <c r="BD96" s="31">
        <f t="shared" si="71"/>
      </c>
      <c r="BE96" s="31">
        <f t="shared" si="72"/>
      </c>
      <c r="BF96" s="31" t="e">
        <f t="shared" si="73"/>
        <v>#N/A</v>
      </c>
      <c r="BG96" s="31" t="e">
        <f>LOOKUP(K96,燃料,'名前関係'!$E$12:$E$41)</f>
        <v>#N/A</v>
      </c>
      <c r="BH96" s="31">
        <f t="shared" si="74"/>
      </c>
      <c r="BI96" s="31" t="e">
        <f t="shared" si="75"/>
        <v>#N/A</v>
      </c>
      <c r="BJ96" s="31" t="e">
        <f t="shared" si="50"/>
        <v>#N/A</v>
      </c>
      <c r="BK96" s="31" t="e">
        <f>IF(OR(AND(LEFT(BH96,1)="U",BH96&lt;&gt;"U"),AND(LEFT(BH96,1)="L",BH96&lt;&gt;"L"),AND(LEFT(BH96,1)="T",BH96&lt;&gt;"T"),LEN(BH96)=3),1,LOOKUP(K96,燃料,'名前関係'!$F$12:$F$41))</f>
        <v>#N/A</v>
      </c>
      <c r="BL96" s="31" t="e">
        <f t="shared" si="51"/>
        <v>#N/A</v>
      </c>
      <c r="BM96" s="31" t="e">
        <f>IF(AND(LEFT(BH96,1)="V",BH96&lt;&gt;"V"),1,LOOKUP(K96,燃料,'名前関係'!$I$12:$I$41))</f>
        <v>#N/A</v>
      </c>
      <c r="BN96" s="268" t="e">
        <f t="shared" si="76"/>
        <v>#N/A</v>
      </c>
      <c r="BO96" s="32">
        <f>IF(ISERROR(BN96)=TRUE,"",IF(LEN(BN96)=2,LOOKUP(BN96,'名前関係'!$M$3:$M$10,'名前関係'!$N$3:$N$10),""))</f>
      </c>
      <c r="BP96" s="268" t="e">
        <f t="shared" si="77"/>
        <v>#N/A</v>
      </c>
      <c r="BQ96" s="32">
        <f>IF(ISERROR(BP96)=TRUE,"",IF(LEN(BP96)=2,LOOKUP(BP96,'名前関係'!$Q$3:$Q$6,'名前関係'!$R$3:$R$6),""))</f>
      </c>
      <c r="BR96" s="32">
        <f>IF(ISERROR(BP96)=TRUE,"",IF(LEN(BP96)=2,LOOKUP(BP96,'名前関係'!$Q$3:$Q$6,'名前関係'!$S$3:$S$6),""))</f>
      </c>
      <c r="BS96" s="31">
        <f>IF(Q96="",1,IF(RIGHT(LEFT($G$1,4),2)&gt;=LEFT(Q96,2),(IF(ISERROR(VLOOKUP(BH96,'名前関係'!$A$2:$B$22,2,FALSE)),0.7,VLOOKUP(BH96,'名前関係'!$A$2:$B$22,2,FALSE))),1))</f>
        <v>1</v>
      </c>
      <c r="BT96" s="33">
        <f t="shared" si="78"/>
      </c>
      <c r="BU96" s="34" t="e">
        <f>VLOOKUP(K96,'名前関係'!$D$12:$J$41,7,FALSE)</f>
        <v>#N/A</v>
      </c>
      <c r="BV96" s="33">
        <f t="shared" si="79"/>
      </c>
      <c r="BW96" s="119">
        <f t="shared" si="80"/>
      </c>
      <c r="BX96" s="33">
        <f t="shared" si="81"/>
      </c>
      <c r="BY96" s="33">
        <f t="shared" si="82"/>
      </c>
      <c r="BZ96" s="33" t="e">
        <f>LOOKUP(K96,燃料,'名前関係'!$K$12:$K$41)</f>
        <v>#N/A</v>
      </c>
      <c r="CA96" s="32" t="e">
        <f t="shared" si="83"/>
        <v>#N/A</v>
      </c>
      <c r="CB96" s="31">
        <f t="shared" si="84"/>
      </c>
      <c r="CC96" s="31">
        <f t="shared" si="85"/>
      </c>
      <c r="CD96" s="31">
        <f t="shared" si="86"/>
      </c>
      <c r="CE96" s="31">
        <f t="shared" si="87"/>
      </c>
      <c r="CF96" s="33">
        <f>IF(OR(AV96="",AV96=0),"",IF(AND(LEFT(K96,2)="11",BD96=4,CK96&gt;"200109"),"18",LOOKUP(K96,燃料,'名前関係'!$J$12:$J$41))&amp;BB96&amp;BE96)</f>
      </c>
      <c r="CG96" s="33">
        <f>IF(OR(AU96="",AU96=0),"",IF(AND(LEFT(K96,2)="11",BD96=4,CK96&gt;"200109"),"18",LOOKUP(K96,燃料,'名前関係'!$J$12:$J$41))&amp;BB96&amp;BE96)</f>
      </c>
      <c r="CH96" s="31" t="e">
        <f t="shared" si="88"/>
        <v>#N/A</v>
      </c>
      <c r="CI96" s="31" t="e">
        <f t="shared" si="89"/>
        <v>#N/A</v>
      </c>
      <c r="CJ96" s="33" t="e">
        <f t="shared" si="52"/>
        <v>#N/A</v>
      </c>
      <c r="CK96" s="113">
        <f t="shared" si="90"/>
      </c>
      <c r="CL96" s="113">
        <f t="shared" si="91"/>
      </c>
      <c r="CM96" s="113">
        <f t="shared" si="92"/>
      </c>
      <c r="CN96" s="113">
        <f t="shared" si="93"/>
      </c>
      <c r="CO96" s="113">
        <f t="shared" si="94"/>
      </c>
      <c r="CP96" s="113">
        <f>IF(AND(K96&lt;&gt;"",B96=""),1,IF(COUNTIF($B$5:$B96,B96)&gt;1,1,0))</f>
        <v>0</v>
      </c>
    </row>
    <row r="97" spans="1:94" s="35" customFormat="1" ht="13.5" customHeight="1">
      <c r="A97" s="53"/>
      <c r="B97" s="53"/>
      <c r="C97" s="53"/>
      <c r="D97" s="53"/>
      <c r="E97" s="53"/>
      <c r="F97" s="53"/>
      <c r="G97" s="53"/>
      <c r="H97" s="404"/>
      <c r="I97" s="405"/>
      <c r="J97" s="53"/>
      <c r="K97" s="53"/>
      <c r="L97" s="406"/>
      <c r="M97" s="407"/>
      <c r="N97" s="277"/>
      <c r="O97" s="278"/>
      <c r="P97" s="279"/>
      <c r="Q97" s="279"/>
      <c r="R97" s="402">
        <f t="shared" si="53"/>
      </c>
      <c r="S97" s="402">
        <f t="shared" si="54"/>
      </c>
      <c r="T97" s="403"/>
      <c r="U97" s="150">
        <f t="shared" si="55"/>
      </c>
      <c r="V97" s="150">
        <f>IF(ISERROR(#REF!)=TRUE,"",#REF!)</f>
      </c>
      <c r="W97" s="151"/>
      <c r="X97" s="111">
        <f t="shared" si="56"/>
      </c>
      <c r="Y97" s="111"/>
      <c r="Z97" s="130"/>
      <c r="AA97" s="131"/>
      <c r="AB97" s="132"/>
      <c r="AC97" s="131"/>
      <c r="AD97" s="132"/>
      <c r="AE97" s="131"/>
      <c r="AF97" s="132"/>
      <c r="AG97" s="131"/>
      <c r="AH97" s="132"/>
      <c r="AI97" s="131"/>
      <c r="AJ97" s="132"/>
      <c r="AK97" s="266">
        <f t="shared" si="57"/>
      </c>
      <c r="AL97" s="128" t="e">
        <f t="shared" si="58"/>
        <v>#N/A</v>
      </c>
      <c r="AM97" s="127">
        <f t="shared" si="59"/>
      </c>
      <c r="AN97" s="127">
        <f t="shared" si="60"/>
      </c>
      <c r="AO97" s="113">
        <f t="shared" si="61"/>
      </c>
      <c r="AP97" s="112">
        <f t="shared" si="62"/>
      </c>
      <c r="AQ97" s="112">
        <f t="shared" si="63"/>
      </c>
      <c r="AR97" s="111">
        <f t="shared" si="64"/>
      </c>
      <c r="AS97" s="111">
        <f>IF(K97="","",LOOKUP($G$1,実績報告年度,'名前関係'!$E$44:$E$48))</f>
      </c>
      <c r="AT97" s="111">
        <f t="shared" si="65"/>
      </c>
      <c r="AU97" s="111">
        <f t="shared" si="66"/>
      </c>
      <c r="AV97" s="111">
        <f t="shared" si="67"/>
      </c>
      <c r="AW97" s="31">
        <f ca="1" t="shared" si="68"/>
        <v>0</v>
      </c>
      <c r="AX97" s="31" t="e">
        <f t="shared" si="49"/>
        <v>#N/A</v>
      </c>
      <c r="AY97" s="31">
        <f>ROWS($AY$4:AY97)-1</f>
        <v>93</v>
      </c>
      <c r="AZ97" s="111" t="e">
        <f t="shared" si="69"/>
        <v>#N/A</v>
      </c>
      <c r="BA97" s="31" t="e">
        <f>LOOKUP(G97,種類,'名前関係'!$E$2:$E$9)</f>
        <v>#N/A</v>
      </c>
      <c r="BB97" s="31" t="e">
        <f>LOOKUP(G97,種類,'名前関係'!$F$2:$F$9)</f>
        <v>#N/A</v>
      </c>
      <c r="BC97" s="32">
        <f t="shared" si="70"/>
        <v>1</v>
      </c>
      <c r="BD97" s="31">
        <f t="shared" si="71"/>
      </c>
      <c r="BE97" s="31">
        <f t="shared" si="72"/>
      </c>
      <c r="BF97" s="31" t="e">
        <f t="shared" si="73"/>
        <v>#N/A</v>
      </c>
      <c r="BG97" s="31" t="e">
        <f>LOOKUP(K97,燃料,'名前関係'!$E$12:$E$41)</f>
        <v>#N/A</v>
      </c>
      <c r="BH97" s="31">
        <f t="shared" si="74"/>
      </c>
      <c r="BI97" s="31" t="e">
        <f t="shared" si="75"/>
        <v>#N/A</v>
      </c>
      <c r="BJ97" s="31" t="e">
        <f t="shared" si="50"/>
        <v>#N/A</v>
      </c>
      <c r="BK97" s="31" t="e">
        <f>IF(OR(AND(LEFT(BH97,1)="U",BH97&lt;&gt;"U"),AND(LEFT(BH97,1)="L",BH97&lt;&gt;"L"),AND(LEFT(BH97,1)="T",BH97&lt;&gt;"T"),LEN(BH97)=3),1,LOOKUP(K97,燃料,'名前関係'!$F$12:$F$41))</f>
        <v>#N/A</v>
      </c>
      <c r="BL97" s="31" t="e">
        <f t="shared" si="51"/>
        <v>#N/A</v>
      </c>
      <c r="BM97" s="31" t="e">
        <f>IF(AND(LEFT(BH97,1)="V",BH97&lt;&gt;"V"),1,LOOKUP(K97,燃料,'名前関係'!$I$12:$I$41))</f>
        <v>#N/A</v>
      </c>
      <c r="BN97" s="268" t="e">
        <f t="shared" si="76"/>
        <v>#N/A</v>
      </c>
      <c r="BO97" s="32">
        <f>IF(ISERROR(BN97)=TRUE,"",IF(LEN(BN97)=2,LOOKUP(BN97,'名前関係'!$M$3:$M$10,'名前関係'!$N$3:$N$10),""))</f>
      </c>
      <c r="BP97" s="268" t="e">
        <f t="shared" si="77"/>
        <v>#N/A</v>
      </c>
      <c r="BQ97" s="32">
        <f>IF(ISERROR(BP97)=TRUE,"",IF(LEN(BP97)=2,LOOKUP(BP97,'名前関係'!$Q$3:$Q$6,'名前関係'!$R$3:$R$6),""))</f>
      </c>
      <c r="BR97" s="32">
        <f>IF(ISERROR(BP97)=TRUE,"",IF(LEN(BP97)=2,LOOKUP(BP97,'名前関係'!$Q$3:$Q$6,'名前関係'!$S$3:$S$6),""))</f>
      </c>
      <c r="BS97" s="31">
        <f>IF(Q97="",1,IF(RIGHT(LEFT($G$1,4),2)&gt;=LEFT(Q97,2),(IF(ISERROR(VLOOKUP(BH97,'名前関係'!$A$2:$B$22,2,FALSE)),0.7,VLOOKUP(BH97,'名前関係'!$A$2:$B$22,2,FALSE))),1))</f>
        <v>1</v>
      </c>
      <c r="BT97" s="33">
        <f t="shared" si="78"/>
      </c>
      <c r="BU97" s="34" t="e">
        <f>VLOOKUP(K97,'名前関係'!$D$12:$J$41,7,FALSE)</f>
        <v>#N/A</v>
      </c>
      <c r="BV97" s="33">
        <f t="shared" si="79"/>
      </c>
      <c r="BW97" s="119">
        <f t="shared" si="80"/>
      </c>
      <c r="BX97" s="33">
        <f t="shared" si="81"/>
      </c>
      <c r="BY97" s="33">
        <f t="shared" si="82"/>
      </c>
      <c r="BZ97" s="33" t="e">
        <f>LOOKUP(K97,燃料,'名前関係'!$K$12:$K$41)</f>
        <v>#N/A</v>
      </c>
      <c r="CA97" s="32" t="e">
        <f t="shared" si="83"/>
        <v>#N/A</v>
      </c>
      <c r="CB97" s="31">
        <f t="shared" si="84"/>
      </c>
      <c r="CC97" s="31">
        <f t="shared" si="85"/>
      </c>
      <c r="CD97" s="31">
        <f t="shared" si="86"/>
      </c>
      <c r="CE97" s="31">
        <f t="shared" si="87"/>
      </c>
      <c r="CF97" s="33">
        <f>IF(OR(AV97="",AV97=0),"",IF(AND(LEFT(K97,2)="11",BD97=4,CK97&gt;"200109"),"18",LOOKUP(K97,燃料,'名前関係'!$J$12:$J$41))&amp;BB97&amp;BE97)</f>
      </c>
      <c r="CG97" s="33">
        <f>IF(OR(AU97="",AU97=0),"",IF(AND(LEFT(K97,2)="11",BD97=4,CK97&gt;"200109"),"18",LOOKUP(K97,燃料,'名前関係'!$J$12:$J$41))&amp;BB97&amp;BE97)</f>
      </c>
      <c r="CH97" s="31" t="e">
        <f t="shared" si="88"/>
        <v>#N/A</v>
      </c>
      <c r="CI97" s="31" t="e">
        <f t="shared" si="89"/>
        <v>#N/A</v>
      </c>
      <c r="CJ97" s="33" t="e">
        <f t="shared" si="52"/>
        <v>#N/A</v>
      </c>
      <c r="CK97" s="113">
        <f t="shared" si="90"/>
      </c>
      <c r="CL97" s="113">
        <f t="shared" si="91"/>
      </c>
      <c r="CM97" s="113">
        <f t="shared" si="92"/>
      </c>
      <c r="CN97" s="113">
        <f t="shared" si="93"/>
      </c>
      <c r="CO97" s="113">
        <f t="shared" si="94"/>
      </c>
      <c r="CP97" s="113">
        <f>IF(AND(K97&lt;&gt;"",B97=""),1,IF(COUNTIF($B$5:$B97,B97)&gt;1,1,0))</f>
        <v>0</v>
      </c>
    </row>
    <row r="98" spans="1:94" s="35" customFormat="1" ht="13.5" customHeight="1">
      <c r="A98" s="53"/>
      <c r="B98" s="53"/>
      <c r="C98" s="53"/>
      <c r="D98" s="53"/>
      <c r="E98" s="53"/>
      <c r="F98" s="53"/>
      <c r="G98" s="53"/>
      <c r="H98" s="404"/>
      <c r="I98" s="405"/>
      <c r="J98" s="53"/>
      <c r="K98" s="53"/>
      <c r="L98" s="406"/>
      <c r="M98" s="407"/>
      <c r="N98" s="277"/>
      <c r="O98" s="278"/>
      <c r="P98" s="279"/>
      <c r="Q98" s="279"/>
      <c r="R98" s="402">
        <f t="shared" si="53"/>
      </c>
      <c r="S98" s="402">
        <f t="shared" si="54"/>
      </c>
      <c r="T98" s="403"/>
      <c r="U98" s="150">
        <f t="shared" si="55"/>
      </c>
      <c r="V98" s="150">
        <f>IF(ISERROR(#REF!)=TRUE,"",#REF!)</f>
      </c>
      <c r="W98" s="151"/>
      <c r="X98" s="111">
        <f t="shared" si="56"/>
      </c>
      <c r="Y98" s="111"/>
      <c r="Z98" s="130"/>
      <c r="AA98" s="131"/>
      <c r="AB98" s="132"/>
      <c r="AC98" s="131"/>
      <c r="AD98" s="132"/>
      <c r="AE98" s="131"/>
      <c r="AF98" s="132"/>
      <c r="AG98" s="131"/>
      <c r="AH98" s="132"/>
      <c r="AI98" s="131"/>
      <c r="AJ98" s="132"/>
      <c r="AK98" s="266">
        <f t="shared" si="57"/>
      </c>
      <c r="AL98" s="128" t="e">
        <f t="shared" si="58"/>
        <v>#N/A</v>
      </c>
      <c r="AM98" s="127">
        <f t="shared" si="59"/>
      </c>
      <c r="AN98" s="127">
        <f t="shared" si="60"/>
      </c>
      <c r="AO98" s="113">
        <f t="shared" si="61"/>
      </c>
      <c r="AP98" s="112">
        <f t="shared" si="62"/>
      </c>
      <c r="AQ98" s="112">
        <f t="shared" si="63"/>
      </c>
      <c r="AR98" s="111">
        <f t="shared" si="64"/>
      </c>
      <c r="AS98" s="111">
        <f>IF(K98="","",LOOKUP($G$1,実績報告年度,'名前関係'!$E$44:$E$48))</f>
      </c>
      <c r="AT98" s="111">
        <f t="shared" si="65"/>
      </c>
      <c r="AU98" s="111">
        <f t="shared" si="66"/>
      </c>
      <c r="AV98" s="111">
        <f t="shared" si="67"/>
      </c>
      <c r="AW98" s="31">
        <f ca="1" t="shared" si="68"/>
        <v>0</v>
      </c>
      <c r="AX98" s="31" t="e">
        <f t="shared" si="49"/>
        <v>#N/A</v>
      </c>
      <c r="AY98" s="31">
        <f>ROWS($AY$4:AY98)-1</f>
        <v>94</v>
      </c>
      <c r="AZ98" s="111" t="e">
        <f t="shared" si="69"/>
        <v>#N/A</v>
      </c>
      <c r="BA98" s="31" t="e">
        <f>LOOKUP(G98,種類,'名前関係'!$E$2:$E$9)</f>
        <v>#N/A</v>
      </c>
      <c r="BB98" s="31" t="e">
        <f>LOOKUP(G98,種類,'名前関係'!$F$2:$F$9)</f>
        <v>#N/A</v>
      </c>
      <c r="BC98" s="32">
        <f t="shared" si="70"/>
        <v>1</v>
      </c>
      <c r="BD98" s="31">
        <f t="shared" si="71"/>
      </c>
      <c r="BE98" s="31">
        <f t="shared" si="72"/>
      </c>
      <c r="BF98" s="31" t="e">
        <f t="shared" si="73"/>
        <v>#N/A</v>
      </c>
      <c r="BG98" s="31" t="e">
        <f>LOOKUP(K98,燃料,'名前関係'!$E$12:$E$41)</f>
        <v>#N/A</v>
      </c>
      <c r="BH98" s="31">
        <f t="shared" si="74"/>
      </c>
      <c r="BI98" s="31" t="e">
        <f t="shared" si="75"/>
        <v>#N/A</v>
      </c>
      <c r="BJ98" s="31" t="e">
        <f t="shared" si="50"/>
        <v>#N/A</v>
      </c>
      <c r="BK98" s="31" t="e">
        <f>IF(OR(AND(LEFT(BH98,1)="U",BH98&lt;&gt;"U"),AND(LEFT(BH98,1)="L",BH98&lt;&gt;"L"),AND(LEFT(BH98,1)="T",BH98&lt;&gt;"T"),LEN(BH98)=3),1,LOOKUP(K98,燃料,'名前関係'!$F$12:$F$41))</f>
        <v>#N/A</v>
      </c>
      <c r="BL98" s="31" t="e">
        <f t="shared" si="51"/>
        <v>#N/A</v>
      </c>
      <c r="BM98" s="31" t="e">
        <f>IF(AND(LEFT(BH98,1)="V",BH98&lt;&gt;"V"),1,LOOKUP(K98,燃料,'名前関係'!$I$12:$I$41))</f>
        <v>#N/A</v>
      </c>
      <c r="BN98" s="268" t="e">
        <f t="shared" si="76"/>
        <v>#N/A</v>
      </c>
      <c r="BO98" s="32">
        <f>IF(ISERROR(BN98)=TRUE,"",IF(LEN(BN98)=2,LOOKUP(BN98,'名前関係'!$M$3:$M$10,'名前関係'!$N$3:$N$10),""))</f>
      </c>
      <c r="BP98" s="268" t="e">
        <f t="shared" si="77"/>
        <v>#N/A</v>
      </c>
      <c r="BQ98" s="32">
        <f>IF(ISERROR(BP98)=TRUE,"",IF(LEN(BP98)=2,LOOKUP(BP98,'名前関係'!$Q$3:$Q$6,'名前関係'!$R$3:$R$6),""))</f>
      </c>
      <c r="BR98" s="32">
        <f>IF(ISERROR(BP98)=TRUE,"",IF(LEN(BP98)=2,LOOKUP(BP98,'名前関係'!$Q$3:$Q$6,'名前関係'!$S$3:$S$6),""))</f>
      </c>
      <c r="BS98" s="31">
        <f>IF(Q98="",1,IF(RIGHT(LEFT($G$1,4),2)&gt;=LEFT(Q98,2),(IF(ISERROR(VLOOKUP(BH98,'名前関係'!$A$2:$B$22,2,FALSE)),0.7,VLOOKUP(BH98,'名前関係'!$A$2:$B$22,2,FALSE))),1))</f>
        <v>1</v>
      </c>
      <c r="BT98" s="33">
        <f t="shared" si="78"/>
      </c>
      <c r="BU98" s="34" t="e">
        <f>VLOOKUP(K98,'名前関係'!$D$12:$J$41,7,FALSE)</f>
        <v>#N/A</v>
      </c>
      <c r="BV98" s="33">
        <f t="shared" si="79"/>
      </c>
      <c r="BW98" s="119">
        <f t="shared" si="80"/>
      </c>
      <c r="BX98" s="33">
        <f t="shared" si="81"/>
      </c>
      <c r="BY98" s="33">
        <f t="shared" si="82"/>
      </c>
      <c r="BZ98" s="33" t="e">
        <f>LOOKUP(K98,燃料,'名前関係'!$K$12:$K$41)</f>
        <v>#N/A</v>
      </c>
      <c r="CA98" s="32" t="e">
        <f t="shared" si="83"/>
        <v>#N/A</v>
      </c>
      <c r="CB98" s="31">
        <f t="shared" si="84"/>
      </c>
      <c r="CC98" s="31">
        <f t="shared" si="85"/>
      </c>
      <c r="CD98" s="31">
        <f t="shared" si="86"/>
      </c>
      <c r="CE98" s="31">
        <f t="shared" si="87"/>
      </c>
      <c r="CF98" s="33">
        <f>IF(OR(AV98="",AV98=0),"",IF(AND(LEFT(K98,2)="11",BD98=4,CK98&gt;"200109"),"18",LOOKUP(K98,燃料,'名前関係'!$J$12:$J$41))&amp;BB98&amp;BE98)</f>
      </c>
      <c r="CG98" s="33">
        <f>IF(OR(AU98="",AU98=0),"",IF(AND(LEFT(K98,2)="11",BD98=4,CK98&gt;"200109"),"18",LOOKUP(K98,燃料,'名前関係'!$J$12:$J$41))&amp;BB98&amp;BE98)</f>
      </c>
      <c r="CH98" s="31" t="e">
        <f t="shared" si="88"/>
        <v>#N/A</v>
      </c>
      <c r="CI98" s="31" t="e">
        <f t="shared" si="89"/>
        <v>#N/A</v>
      </c>
      <c r="CJ98" s="33" t="e">
        <f t="shared" si="52"/>
        <v>#N/A</v>
      </c>
      <c r="CK98" s="113">
        <f t="shared" si="90"/>
      </c>
      <c r="CL98" s="113">
        <f t="shared" si="91"/>
      </c>
      <c r="CM98" s="113">
        <f t="shared" si="92"/>
      </c>
      <c r="CN98" s="113">
        <f t="shared" si="93"/>
      </c>
      <c r="CO98" s="113">
        <f t="shared" si="94"/>
      </c>
      <c r="CP98" s="113">
        <f>IF(AND(K98&lt;&gt;"",B98=""),1,IF(COUNTIF($B$5:$B98,B98)&gt;1,1,0))</f>
        <v>0</v>
      </c>
    </row>
    <row r="99" spans="1:94" s="35" customFormat="1" ht="13.5" customHeight="1">
      <c r="A99" s="53"/>
      <c r="B99" s="53"/>
      <c r="C99" s="53"/>
      <c r="D99" s="53"/>
      <c r="E99" s="53"/>
      <c r="F99" s="53"/>
      <c r="G99" s="53"/>
      <c r="H99" s="404"/>
      <c r="I99" s="405"/>
      <c r="J99" s="53"/>
      <c r="K99" s="53"/>
      <c r="L99" s="406"/>
      <c r="M99" s="407"/>
      <c r="N99" s="277"/>
      <c r="O99" s="278"/>
      <c r="P99" s="279"/>
      <c r="Q99" s="279"/>
      <c r="R99" s="402">
        <f t="shared" si="53"/>
      </c>
      <c r="S99" s="402">
        <f t="shared" si="54"/>
      </c>
      <c r="T99" s="403"/>
      <c r="U99" s="150">
        <f t="shared" si="55"/>
      </c>
      <c r="V99" s="150">
        <f>IF(ISERROR(#REF!)=TRUE,"",#REF!)</f>
      </c>
      <c r="W99" s="151"/>
      <c r="X99" s="111">
        <f t="shared" si="56"/>
      </c>
      <c r="Y99" s="111"/>
      <c r="Z99" s="130"/>
      <c r="AA99" s="131"/>
      <c r="AB99" s="132"/>
      <c r="AC99" s="131"/>
      <c r="AD99" s="132"/>
      <c r="AE99" s="131"/>
      <c r="AF99" s="132"/>
      <c r="AG99" s="131"/>
      <c r="AH99" s="132"/>
      <c r="AI99" s="131"/>
      <c r="AJ99" s="132"/>
      <c r="AK99" s="266">
        <f t="shared" si="57"/>
      </c>
      <c r="AL99" s="128" t="e">
        <f t="shared" si="58"/>
        <v>#N/A</v>
      </c>
      <c r="AM99" s="127">
        <f t="shared" si="59"/>
      </c>
      <c r="AN99" s="127">
        <f t="shared" si="60"/>
      </c>
      <c r="AO99" s="113">
        <f t="shared" si="61"/>
      </c>
      <c r="AP99" s="112">
        <f t="shared" si="62"/>
      </c>
      <c r="AQ99" s="112">
        <f t="shared" si="63"/>
      </c>
      <c r="AR99" s="111">
        <f t="shared" si="64"/>
      </c>
      <c r="AS99" s="111">
        <f>IF(K99="","",LOOKUP($G$1,実績報告年度,'名前関係'!$E$44:$E$48))</f>
      </c>
      <c r="AT99" s="111">
        <f t="shared" si="65"/>
      </c>
      <c r="AU99" s="111">
        <f t="shared" si="66"/>
      </c>
      <c r="AV99" s="111">
        <f t="shared" si="67"/>
      </c>
      <c r="AW99" s="31">
        <f ca="1" t="shared" si="68"/>
        <v>0</v>
      </c>
      <c r="AX99" s="31" t="e">
        <f t="shared" si="49"/>
        <v>#N/A</v>
      </c>
      <c r="AY99" s="31">
        <f>ROWS($AY$4:AY99)-1</f>
        <v>95</v>
      </c>
      <c r="AZ99" s="111" t="e">
        <f t="shared" si="69"/>
        <v>#N/A</v>
      </c>
      <c r="BA99" s="31" t="e">
        <f>LOOKUP(G99,種類,'名前関係'!$E$2:$E$9)</f>
        <v>#N/A</v>
      </c>
      <c r="BB99" s="31" t="e">
        <f>LOOKUP(G99,種類,'名前関係'!$F$2:$F$9)</f>
        <v>#N/A</v>
      </c>
      <c r="BC99" s="32">
        <f t="shared" si="70"/>
        <v>1</v>
      </c>
      <c r="BD99" s="31">
        <f t="shared" si="71"/>
      </c>
      <c r="BE99" s="31">
        <f t="shared" si="72"/>
      </c>
      <c r="BF99" s="31" t="e">
        <f t="shared" si="73"/>
        <v>#N/A</v>
      </c>
      <c r="BG99" s="31" t="e">
        <f>LOOKUP(K99,燃料,'名前関係'!$E$12:$E$41)</f>
        <v>#N/A</v>
      </c>
      <c r="BH99" s="31">
        <f t="shared" si="74"/>
      </c>
      <c r="BI99" s="31" t="e">
        <f t="shared" si="75"/>
        <v>#N/A</v>
      </c>
      <c r="BJ99" s="31" t="e">
        <f t="shared" si="50"/>
        <v>#N/A</v>
      </c>
      <c r="BK99" s="31" t="e">
        <f>IF(OR(AND(LEFT(BH99,1)="U",BH99&lt;&gt;"U"),AND(LEFT(BH99,1)="L",BH99&lt;&gt;"L"),AND(LEFT(BH99,1)="T",BH99&lt;&gt;"T"),LEN(BH99)=3),1,LOOKUP(K99,燃料,'名前関係'!$F$12:$F$41))</f>
        <v>#N/A</v>
      </c>
      <c r="BL99" s="31" t="e">
        <f t="shared" si="51"/>
        <v>#N/A</v>
      </c>
      <c r="BM99" s="31" t="e">
        <f>IF(AND(LEFT(BH99,1)="V",BH99&lt;&gt;"V"),1,LOOKUP(K99,燃料,'名前関係'!$I$12:$I$41))</f>
        <v>#N/A</v>
      </c>
      <c r="BN99" s="268" t="e">
        <f t="shared" si="76"/>
        <v>#N/A</v>
      </c>
      <c r="BO99" s="32">
        <f>IF(ISERROR(BN99)=TRUE,"",IF(LEN(BN99)=2,LOOKUP(BN99,'名前関係'!$M$3:$M$10,'名前関係'!$N$3:$N$10),""))</f>
      </c>
      <c r="BP99" s="268" t="e">
        <f t="shared" si="77"/>
        <v>#N/A</v>
      </c>
      <c r="BQ99" s="32">
        <f>IF(ISERROR(BP99)=TRUE,"",IF(LEN(BP99)=2,LOOKUP(BP99,'名前関係'!$Q$3:$Q$6,'名前関係'!$R$3:$R$6),""))</f>
      </c>
      <c r="BR99" s="32">
        <f>IF(ISERROR(BP99)=TRUE,"",IF(LEN(BP99)=2,LOOKUP(BP99,'名前関係'!$Q$3:$Q$6,'名前関係'!$S$3:$S$6),""))</f>
      </c>
      <c r="BS99" s="31">
        <f>IF(Q99="",1,IF(RIGHT(LEFT($G$1,4),2)&gt;=LEFT(Q99,2),(IF(ISERROR(VLOOKUP(BH99,'名前関係'!$A$2:$B$22,2,FALSE)),0.7,VLOOKUP(BH99,'名前関係'!$A$2:$B$22,2,FALSE))),1))</f>
        <v>1</v>
      </c>
      <c r="BT99" s="33">
        <f t="shared" si="78"/>
      </c>
      <c r="BU99" s="34" t="e">
        <f>VLOOKUP(K99,'名前関係'!$D$12:$J$41,7,FALSE)</f>
        <v>#N/A</v>
      </c>
      <c r="BV99" s="33">
        <f t="shared" si="79"/>
      </c>
      <c r="BW99" s="119">
        <f t="shared" si="80"/>
      </c>
      <c r="BX99" s="33">
        <f t="shared" si="81"/>
      </c>
      <c r="BY99" s="33">
        <f t="shared" si="82"/>
      </c>
      <c r="BZ99" s="33" t="e">
        <f>LOOKUP(K99,燃料,'名前関係'!$K$12:$K$41)</f>
        <v>#N/A</v>
      </c>
      <c r="CA99" s="32" t="e">
        <f t="shared" si="83"/>
        <v>#N/A</v>
      </c>
      <c r="CB99" s="31">
        <f t="shared" si="84"/>
      </c>
      <c r="CC99" s="31">
        <f t="shared" si="85"/>
      </c>
      <c r="CD99" s="31">
        <f t="shared" si="86"/>
      </c>
      <c r="CE99" s="31">
        <f t="shared" si="87"/>
      </c>
      <c r="CF99" s="33">
        <f>IF(OR(AV99="",AV99=0),"",IF(AND(LEFT(K99,2)="11",BD99=4,CK99&gt;"200109"),"18",LOOKUP(K99,燃料,'名前関係'!$J$12:$J$41))&amp;BB99&amp;BE99)</f>
      </c>
      <c r="CG99" s="33">
        <f>IF(OR(AU99="",AU99=0),"",IF(AND(LEFT(K99,2)="11",BD99=4,CK99&gt;"200109"),"18",LOOKUP(K99,燃料,'名前関係'!$J$12:$J$41))&amp;BB99&amp;BE99)</f>
      </c>
      <c r="CH99" s="31" t="e">
        <f t="shared" si="88"/>
        <v>#N/A</v>
      </c>
      <c r="CI99" s="31" t="e">
        <f t="shared" si="89"/>
        <v>#N/A</v>
      </c>
      <c r="CJ99" s="33" t="e">
        <f t="shared" si="52"/>
        <v>#N/A</v>
      </c>
      <c r="CK99" s="113">
        <f t="shared" si="90"/>
      </c>
      <c r="CL99" s="113">
        <f t="shared" si="91"/>
      </c>
      <c r="CM99" s="113">
        <f t="shared" si="92"/>
      </c>
      <c r="CN99" s="113">
        <f t="shared" si="93"/>
      </c>
      <c r="CO99" s="113">
        <f t="shared" si="94"/>
      </c>
      <c r="CP99" s="113">
        <f>IF(AND(K99&lt;&gt;"",B99=""),1,IF(COUNTIF($B$5:$B99,B99)&gt;1,1,0))</f>
        <v>0</v>
      </c>
    </row>
    <row r="100" spans="1:94" s="35" customFormat="1" ht="13.5" customHeight="1">
      <c r="A100" s="53"/>
      <c r="B100" s="53"/>
      <c r="C100" s="53"/>
      <c r="D100" s="53"/>
      <c r="E100" s="53"/>
      <c r="F100" s="53"/>
      <c r="G100" s="53"/>
      <c r="H100" s="404"/>
      <c r="I100" s="405"/>
      <c r="J100" s="53"/>
      <c r="K100" s="53"/>
      <c r="L100" s="406"/>
      <c r="M100" s="407"/>
      <c r="N100" s="277"/>
      <c r="O100" s="278"/>
      <c r="P100" s="279"/>
      <c r="Q100" s="279"/>
      <c r="R100" s="402">
        <f t="shared" si="53"/>
      </c>
      <c r="S100" s="402">
        <f t="shared" si="54"/>
      </c>
      <c r="T100" s="403"/>
      <c r="U100" s="150">
        <f t="shared" si="55"/>
      </c>
      <c r="V100" s="150">
        <f>IF(ISERROR(#REF!)=TRUE,"",#REF!)</f>
      </c>
      <c r="W100" s="151"/>
      <c r="X100" s="111">
        <f t="shared" si="56"/>
      </c>
      <c r="Y100" s="111"/>
      <c r="Z100" s="130"/>
      <c r="AA100" s="131"/>
      <c r="AB100" s="132"/>
      <c r="AC100" s="131"/>
      <c r="AD100" s="132"/>
      <c r="AE100" s="131"/>
      <c r="AF100" s="132"/>
      <c r="AG100" s="131"/>
      <c r="AH100" s="132"/>
      <c r="AI100" s="131"/>
      <c r="AJ100" s="132"/>
      <c r="AK100" s="266">
        <f t="shared" si="57"/>
      </c>
      <c r="AL100" s="128" t="e">
        <f t="shared" si="58"/>
        <v>#N/A</v>
      </c>
      <c r="AM100" s="127">
        <f t="shared" si="59"/>
      </c>
      <c r="AN100" s="127">
        <f t="shared" si="60"/>
      </c>
      <c r="AO100" s="113">
        <f t="shared" si="61"/>
      </c>
      <c r="AP100" s="112">
        <f t="shared" si="62"/>
      </c>
      <c r="AQ100" s="112">
        <f t="shared" si="63"/>
      </c>
      <c r="AR100" s="111">
        <f t="shared" si="64"/>
      </c>
      <c r="AS100" s="111">
        <f>IF(K100="","",LOOKUP($G$1,実績報告年度,'名前関係'!$E$44:$E$48))</f>
      </c>
      <c r="AT100" s="111">
        <f t="shared" si="65"/>
      </c>
      <c r="AU100" s="111">
        <f t="shared" si="66"/>
      </c>
      <c r="AV100" s="111">
        <f t="shared" si="67"/>
      </c>
      <c r="AW100" s="31">
        <f ca="1" t="shared" si="68"/>
        <v>0</v>
      </c>
      <c r="AX100" s="31" t="e">
        <f t="shared" si="49"/>
        <v>#N/A</v>
      </c>
      <c r="AY100" s="31">
        <f>ROWS($AY$4:AY100)-1</f>
        <v>96</v>
      </c>
      <c r="AZ100" s="111" t="e">
        <f t="shared" si="69"/>
        <v>#N/A</v>
      </c>
      <c r="BA100" s="31" t="e">
        <f>LOOKUP(G100,種類,'名前関係'!$E$2:$E$9)</f>
        <v>#N/A</v>
      </c>
      <c r="BB100" s="31" t="e">
        <f>LOOKUP(G100,種類,'名前関係'!$F$2:$F$9)</f>
        <v>#N/A</v>
      </c>
      <c r="BC100" s="32">
        <f t="shared" si="70"/>
        <v>1</v>
      </c>
      <c r="BD100" s="31">
        <f t="shared" si="71"/>
      </c>
      <c r="BE100" s="31">
        <f t="shared" si="72"/>
      </c>
      <c r="BF100" s="31" t="e">
        <f t="shared" si="73"/>
        <v>#N/A</v>
      </c>
      <c r="BG100" s="31" t="e">
        <f>LOOKUP(K100,燃料,'名前関係'!$E$12:$E$41)</f>
        <v>#N/A</v>
      </c>
      <c r="BH100" s="31">
        <f t="shared" si="74"/>
      </c>
      <c r="BI100" s="31" t="e">
        <f t="shared" si="75"/>
        <v>#N/A</v>
      </c>
      <c r="BJ100" s="31" t="e">
        <f t="shared" si="50"/>
        <v>#N/A</v>
      </c>
      <c r="BK100" s="31" t="e">
        <f>IF(OR(AND(LEFT(BH100,1)="U",BH100&lt;&gt;"U"),AND(LEFT(BH100,1)="L",BH100&lt;&gt;"L"),AND(LEFT(BH100,1)="T",BH100&lt;&gt;"T"),LEN(BH100)=3),1,LOOKUP(K100,燃料,'名前関係'!$F$12:$F$41))</f>
        <v>#N/A</v>
      </c>
      <c r="BL100" s="31" t="e">
        <f t="shared" si="51"/>
        <v>#N/A</v>
      </c>
      <c r="BM100" s="31" t="e">
        <f>IF(AND(LEFT(BH100,1)="V",BH100&lt;&gt;"V"),1,LOOKUP(K100,燃料,'名前関係'!$I$12:$I$41))</f>
        <v>#N/A</v>
      </c>
      <c r="BN100" s="268" t="e">
        <f t="shared" si="76"/>
        <v>#N/A</v>
      </c>
      <c r="BO100" s="32">
        <f>IF(ISERROR(BN100)=TRUE,"",IF(LEN(BN100)=2,LOOKUP(BN100,'名前関係'!$M$3:$M$10,'名前関係'!$N$3:$N$10),""))</f>
      </c>
      <c r="BP100" s="268" t="e">
        <f t="shared" si="77"/>
        <v>#N/A</v>
      </c>
      <c r="BQ100" s="32">
        <f>IF(ISERROR(BP100)=TRUE,"",IF(LEN(BP100)=2,LOOKUP(BP100,'名前関係'!$Q$3:$Q$6,'名前関係'!$R$3:$R$6),""))</f>
      </c>
      <c r="BR100" s="32">
        <f>IF(ISERROR(BP100)=TRUE,"",IF(LEN(BP100)=2,LOOKUP(BP100,'名前関係'!$Q$3:$Q$6,'名前関係'!$S$3:$S$6),""))</f>
      </c>
      <c r="BS100" s="31">
        <f>IF(Q100="",1,IF(RIGHT(LEFT($G$1,4),2)&gt;=LEFT(Q100,2),(IF(ISERROR(VLOOKUP(BH100,'名前関係'!$A$2:$B$22,2,FALSE)),0.7,VLOOKUP(BH100,'名前関係'!$A$2:$B$22,2,FALSE))),1))</f>
        <v>1</v>
      </c>
      <c r="BT100" s="33">
        <f t="shared" si="78"/>
      </c>
      <c r="BU100" s="34" t="e">
        <f>VLOOKUP(K100,'名前関係'!$D$12:$J$41,7,FALSE)</f>
        <v>#N/A</v>
      </c>
      <c r="BV100" s="33">
        <f t="shared" si="79"/>
      </c>
      <c r="BW100" s="119">
        <f t="shared" si="80"/>
      </c>
      <c r="BX100" s="33">
        <f t="shared" si="81"/>
      </c>
      <c r="BY100" s="33">
        <f t="shared" si="82"/>
      </c>
      <c r="BZ100" s="33" t="e">
        <f>LOOKUP(K100,燃料,'名前関係'!$K$12:$K$41)</f>
        <v>#N/A</v>
      </c>
      <c r="CA100" s="32" t="e">
        <f t="shared" si="83"/>
        <v>#N/A</v>
      </c>
      <c r="CB100" s="31">
        <f t="shared" si="84"/>
      </c>
      <c r="CC100" s="31">
        <f t="shared" si="85"/>
      </c>
      <c r="CD100" s="31">
        <f t="shared" si="86"/>
      </c>
      <c r="CE100" s="31">
        <f t="shared" si="87"/>
      </c>
      <c r="CF100" s="33">
        <f>IF(OR(AV100="",AV100=0),"",IF(AND(LEFT(K100,2)="11",BD100=4,CK100&gt;"200109"),"18",LOOKUP(K100,燃料,'名前関係'!$J$12:$J$41))&amp;BB100&amp;BE100)</f>
      </c>
      <c r="CG100" s="33">
        <f>IF(OR(AU100="",AU100=0),"",IF(AND(LEFT(K100,2)="11",BD100=4,CK100&gt;"200109"),"18",LOOKUP(K100,燃料,'名前関係'!$J$12:$J$41))&amp;BB100&amp;BE100)</f>
      </c>
      <c r="CH100" s="31" t="e">
        <f t="shared" si="88"/>
        <v>#N/A</v>
      </c>
      <c r="CI100" s="31" t="e">
        <f t="shared" si="89"/>
        <v>#N/A</v>
      </c>
      <c r="CJ100" s="33" t="e">
        <f t="shared" si="52"/>
        <v>#N/A</v>
      </c>
      <c r="CK100" s="113">
        <f t="shared" si="90"/>
      </c>
      <c r="CL100" s="113">
        <f t="shared" si="91"/>
      </c>
      <c r="CM100" s="113">
        <f t="shared" si="92"/>
      </c>
      <c r="CN100" s="113">
        <f t="shared" si="93"/>
      </c>
      <c r="CO100" s="113">
        <f t="shared" si="94"/>
      </c>
      <c r="CP100" s="113">
        <f>IF(AND(K100&lt;&gt;"",B100=""),1,IF(COUNTIF($B$5:$B100,B100)&gt;1,1,0))</f>
        <v>0</v>
      </c>
    </row>
    <row r="101" spans="1:94" s="35" customFormat="1" ht="13.5" customHeight="1">
      <c r="A101" s="53"/>
      <c r="B101" s="53"/>
      <c r="C101" s="53"/>
      <c r="D101" s="53"/>
      <c r="E101" s="53"/>
      <c r="F101" s="53"/>
      <c r="G101" s="53"/>
      <c r="H101" s="404"/>
      <c r="I101" s="405"/>
      <c r="J101" s="53"/>
      <c r="K101" s="53"/>
      <c r="L101" s="406"/>
      <c r="M101" s="407"/>
      <c r="N101" s="277"/>
      <c r="O101" s="278"/>
      <c r="P101" s="279"/>
      <c r="Q101" s="279"/>
      <c r="R101" s="402">
        <f t="shared" si="53"/>
      </c>
      <c r="S101" s="402">
        <f t="shared" si="54"/>
      </c>
      <c r="T101" s="403"/>
      <c r="U101" s="150">
        <f t="shared" si="55"/>
      </c>
      <c r="V101" s="150">
        <f>IF(ISERROR(#REF!)=TRUE,"",#REF!)</f>
      </c>
      <c r="W101" s="151"/>
      <c r="X101" s="111">
        <f t="shared" si="56"/>
      </c>
      <c r="Y101" s="111"/>
      <c r="Z101" s="130"/>
      <c r="AA101" s="131"/>
      <c r="AB101" s="132"/>
      <c r="AC101" s="131"/>
      <c r="AD101" s="132"/>
      <c r="AE101" s="131"/>
      <c r="AF101" s="132"/>
      <c r="AG101" s="131"/>
      <c r="AH101" s="132"/>
      <c r="AI101" s="131"/>
      <c r="AJ101" s="132"/>
      <c r="AK101" s="266">
        <f t="shared" si="57"/>
      </c>
      <c r="AL101" s="128" t="e">
        <f t="shared" si="58"/>
        <v>#N/A</v>
      </c>
      <c r="AM101" s="127">
        <f t="shared" si="59"/>
      </c>
      <c r="AN101" s="127">
        <f t="shared" si="60"/>
      </c>
      <c r="AO101" s="113">
        <f t="shared" si="61"/>
      </c>
      <c r="AP101" s="112">
        <f t="shared" si="62"/>
      </c>
      <c r="AQ101" s="112">
        <f t="shared" si="63"/>
      </c>
      <c r="AR101" s="111">
        <f t="shared" si="64"/>
      </c>
      <c r="AS101" s="111">
        <f>IF(K101="","",LOOKUP($G$1,実績報告年度,'名前関係'!$E$44:$E$48))</f>
      </c>
      <c r="AT101" s="111">
        <f t="shared" si="65"/>
      </c>
      <c r="AU101" s="111">
        <f t="shared" si="66"/>
      </c>
      <c r="AV101" s="111">
        <f t="shared" si="67"/>
      </c>
      <c r="AW101" s="31">
        <f ca="1" t="shared" si="68"/>
        <v>0</v>
      </c>
      <c r="AX101" s="31" t="e">
        <f aca="true" t="shared" si="95" ref="AX101:AX130">MATCH(AY101,$AW$5:$AW$130,0)</f>
        <v>#N/A</v>
      </c>
      <c r="AY101" s="31">
        <f>ROWS($AY$4:AY101)-1</f>
        <v>97</v>
      </c>
      <c r="AZ101" s="111" t="e">
        <f t="shared" si="69"/>
        <v>#N/A</v>
      </c>
      <c r="BA101" s="31" t="e">
        <f>LOOKUP(G101,種類,'名前関係'!$E$2:$E$9)</f>
        <v>#N/A</v>
      </c>
      <c r="BB101" s="31" t="e">
        <f>LOOKUP(G101,種類,'名前関係'!$F$2:$F$9)</f>
        <v>#N/A</v>
      </c>
      <c r="BC101" s="32">
        <f t="shared" si="70"/>
        <v>1</v>
      </c>
      <c r="BD101" s="31">
        <f t="shared" si="71"/>
      </c>
      <c r="BE101" s="31">
        <f t="shared" si="72"/>
      </c>
      <c r="BF101" s="31" t="e">
        <f t="shared" si="73"/>
        <v>#N/A</v>
      </c>
      <c r="BG101" s="31" t="e">
        <f>LOOKUP(K101,燃料,'名前関係'!$E$12:$E$41)</f>
        <v>#N/A</v>
      </c>
      <c r="BH101" s="31">
        <f t="shared" si="74"/>
      </c>
      <c r="BI101" s="31" t="e">
        <f t="shared" si="75"/>
        <v>#N/A</v>
      </c>
      <c r="BJ101" s="31" t="e">
        <f t="shared" si="50"/>
        <v>#N/A</v>
      </c>
      <c r="BK101" s="31" t="e">
        <f>IF(OR(AND(LEFT(BH101,1)="U",BH101&lt;&gt;"U"),AND(LEFT(BH101,1)="L",BH101&lt;&gt;"L"),AND(LEFT(BH101,1)="T",BH101&lt;&gt;"T"),LEN(BH101)=3),1,LOOKUP(K101,燃料,'名前関係'!$F$12:$F$41))</f>
        <v>#N/A</v>
      </c>
      <c r="BL101" s="31" t="e">
        <f aca="true" t="shared" si="96" ref="BL101:BL130">VLOOKUP(BI101,排出係数,3,FALSE)</f>
        <v>#N/A</v>
      </c>
      <c r="BM101" s="31" t="e">
        <f>IF(AND(LEFT(BH101,1)="V",BH101&lt;&gt;"V"),1,LOOKUP(K101,燃料,'名前関係'!$I$12:$I$41))</f>
        <v>#N/A</v>
      </c>
      <c r="BN101" s="268" t="e">
        <f t="shared" si="76"/>
        <v>#N/A</v>
      </c>
      <c r="BO101" s="32">
        <f>IF(ISERROR(BN101)=TRUE,"",IF(LEN(BN101)=2,LOOKUP(BN101,'名前関係'!$M$3:$M$10,'名前関係'!$N$3:$N$10),""))</f>
      </c>
      <c r="BP101" s="268" t="e">
        <f t="shared" si="77"/>
        <v>#N/A</v>
      </c>
      <c r="BQ101" s="32">
        <f>IF(ISERROR(BP101)=TRUE,"",IF(LEN(BP101)=2,LOOKUP(BP101,'名前関係'!$Q$3:$Q$6,'名前関係'!$R$3:$R$6),""))</f>
      </c>
      <c r="BR101" s="32">
        <f>IF(ISERROR(BP101)=TRUE,"",IF(LEN(BP101)=2,LOOKUP(BP101,'名前関係'!$Q$3:$Q$6,'名前関係'!$S$3:$S$6),""))</f>
      </c>
      <c r="BS101" s="31">
        <f>IF(Q101="",1,IF(RIGHT(LEFT($G$1,4),2)&gt;=LEFT(Q101,2),(IF(ISERROR(VLOOKUP(BH101,'名前関係'!$A$2:$B$22,2,FALSE)),0.7,VLOOKUP(BH101,'名前関係'!$A$2:$B$22,2,FALSE))),1))</f>
        <v>1</v>
      </c>
      <c r="BT101" s="33">
        <f t="shared" si="78"/>
      </c>
      <c r="BU101" s="34" t="e">
        <f>VLOOKUP(K101,'名前関係'!$D$12:$J$41,7,FALSE)</f>
        <v>#N/A</v>
      </c>
      <c r="BV101" s="33">
        <f t="shared" si="79"/>
      </c>
      <c r="BW101" s="119">
        <f t="shared" si="80"/>
      </c>
      <c r="BX101" s="33">
        <f t="shared" si="81"/>
      </c>
      <c r="BY101" s="33">
        <f t="shared" si="82"/>
      </c>
      <c r="BZ101" s="33" t="e">
        <f>LOOKUP(K101,燃料,'名前関係'!$K$12:$K$41)</f>
        <v>#N/A</v>
      </c>
      <c r="CA101" s="32" t="e">
        <f t="shared" si="83"/>
        <v>#N/A</v>
      </c>
      <c r="CB101" s="31">
        <f t="shared" si="84"/>
      </c>
      <c r="CC101" s="31">
        <f t="shared" si="85"/>
      </c>
      <c r="CD101" s="31">
        <f t="shared" si="86"/>
      </c>
      <c r="CE101" s="31">
        <f t="shared" si="87"/>
      </c>
      <c r="CF101" s="33">
        <f>IF(OR(AV101="",AV101=0),"",IF(AND(LEFT(K101,2)="11",BD101=4,CK101&gt;"200109"),"18",LOOKUP(K101,燃料,'名前関係'!$J$12:$J$41))&amp;BB101&amp;BE101)</f>
      </c>
      <c r="CG101" s="33">
        <f>IF(OR(AU101="",AU101=0),"",IF(AND(LEFT(K101,2)="11",BD101=4,CK101&gt;"200109"),"18",LOOKUP(K101,燃料,'名前関係'!$J$12:$J$41))&amp;BB101&amp;BE101)</f>
      </c>
      <c r="CH101" s="31" t="e">
        <f t="shared" si="88"/>
        <v>#N/A</v>
      </c>
      <c r="CI101" s="31" t="e">
        <f t="shared" si="89"/>
        <v>#N/A</v>
      </c>
      <c r="CJ101" s="33" t="e">
        <f aca="true" t="shared" si="97" ref="CJ101:CJ130">VLOOKUP(BI101,排出係数,4)</f>
        <v>#N/A</v>
      </c>
      <c r="CK101" s="113">
        <f t="shared" si="90"/>
      </c>
      <c r="CL101" s="113">
        <f t="shared" si="91"/>
      </c>
      <c r="CM101" s="113">
        <f t="shared" si="92"/>
      </c>
      <c r="CN101" s="113">
        <f t="shared" si="93"/>
      </c>
      <c r="CO101" s="113">
        <f t="shared" si="94"/>
      </c>
      <c r="CP101" s="113">
        <f>IF(AND(K101&lt;&gt;"",B101=""),1,IF(COUNTIF($B$5:$B101,B101)&gt;1,1,0))</f>
        <v>0</v>
      </c>
    </row>
    <row r="102" spans="1:94" s="35" customFormat="1" ht="13.5" customHeight="1">
      <c r="A102" s="53"/>
      <c r="B102" s="53"/>
      <c r="C102" s="53"/>
      <c r="D102" s="53"/>
      <c r="E102" s="53"/>
      <c r="F102" s="53"/>
      <c r="G102" s="53"/>
      <c r="H102" s="404"/>
      <c r="I102" s="405"/>
      <c r="J102" s="53"/>
      <c r="K102" s="53"/>
      <c r="L102" s="406"/>
      <c r="M102" s="407"/>
      <c r="N102" s="277"/>
      <c r="O102" s="278"/>
      <c r="P102" s="279"/>
      <c r="Q102" s="279"/>
      <c r="R102" s="402">
        <f t="shared" si="53"/>
      </c>
      <c r="S102" s="402">
        <f t="shared" si="54"/>
      </c>
      <c r="T102" s="403"/>
      <c r="U102" s="150">
        <f t="shared" si="55"/>
      </c>
      <c r="V102" s="150">
        <f>IF(ISERROR(#REF!)=TRUE,"",#REF!)</f>
      </c>
      <c r="W102" s="151"/>
      <c r="X102" s="111">
        <f t="shared" si="56"/>
      </c>
      <c r="Y102" s="111"/>
      <c r="Z102" s="130"/>
      <c r="AA102" s="131"/>
      <c r="AB102" s="132"/>
      <c r="AC102" s="131"/>
      <c r="AD102" s="132"/>
      <c r="AE102" s="131"/>
      <c r="AF102" s="132"/>
      <c r="AG102" s="131"/>
      <c r="AH102" s="132"/>
      <c r="AI102" s="131"/>
      <c r="AJ102" s="132"/>
      <c r="AK102" s="266">
        <f t="shared" si="57"/>
      </c>
      <c r="AL102" s="128" t="e">
        <f t="shared" si="58"/>
        <v>#N/A</v>
      </c>
      <c r="AM102" s="127">
        <f t="shared" si="59"/>
      </c>
      <c r="AN102" s="127">
        <f t="shared" si="60"/>
      </c>
      <c r="AO102" s="113">
        <f t="shared" si="61"/>
      </c>
      <c r="AP102" s="112">
        <f t="shared" si="62"/>
      </c>
      <c r="AQ102" s="112">
        <f t="shared" si="63"/>
      </c>
      <c r="AR102" s="111">
        <f t="shared" si="64"/>
      </c>
      <c r="AS102" s="111">
        <f>IF(K102="","",LOOKUP($G$1,実績報告年度,'名前関係'!$E$44:$E$48))</f>
      </c>
      <c r="AT102" s="111">
        <f t="shared" si="65"/>
      </c>
      <c r="AU102" s="111">
        <f t="shared" si="66"/>
      </c>
      <c r="AV102" s="111">
        <f t="shared" si="67"/>
      </c>
      <c r="AW102" s="31">
        <f ca="1" t="shared" si="68"/>
        <v>0</v>
      </c>
      <c r="AX102" s="31" t="e">
        <f t="shared" si="95"/>
        <v>#N/A</v>
      </c>
      <c r="AY102" s="31">
        <f>ROWS($AY$4:AY102)-1</f>
        <v>98</v>
      </c>
      <c r="AZ102" s="111" t="e">
        <f t="shared" si="69"/>
        <v>#N/A</v>
      </c>
      <c r="BA102" s="31" t="e">
        <f>LOOKUP(G102,種類,'名前関係'!$E$2:$E$9)</f>
        <v>#N/A</v>
      </c>
      <c r="BB102" s="31" t="e">
        <f>LOOKUP(G102,種類,'名前関係'!$F$2:$F$9)</f>
        <v>#N/A</v>
      </c>
      <c r="BC102" s="32">
        <f t="shared" si="70"/>
        <v>1</v>
      </c>
      <c r="BD102" s="31">
        <f t="shared" si="71"/>
      </c>
      <c r="BE102" s="31">
        <f t="shared" si="72"/>
      </c>
      <c r="BF102" s="31" t="e">
        <f t="shared" si="73"/>
        <v>#N/A</v>
      </c>
      <c r="BG102" s="31" t="e">
        <f>LOOKUP(K102,燃料,'名前関係'!$E$12:$E$41)</f>
        <v>#N/A</v>
      </c>
      <c r="BH102" s="31">
        <f t="shared" si="74"/>
      </c>
      <c r="BI102" s="31" t="e">
        <f t="shared" si="75"/>
        <v>#N/A</v>
      </c>
      <c r="BJ102" s="31" t="e">
        <f t="shared" si="50"/>
        <v>#N/A</v>
      </c>
      <c r="BK102" s="31" t="e">
        <f>IF(OR(AND(LEFT(BH102,1)="U",BH102&lt;&gt;"U"),AND(LEFT(BH102,1)="L",BH102&lt;&gt;"L"),AND(LEFT(BH102,1)="T",BH102&lt;&gt;"T"),LEN(BH102)=3),1,LOOKUP(K102,燃料,'名前関係'!$F$12:$F$41))</f>
        <v>#N/A</v>
      </c>
      <c r="BL102" s="31" t="e">
        <f t="shared" si="96"/>
        <v>#N/A</v>
      </c>
      <c r="BM102" s="31" t="e">
        <f>IF(AND(LEFT(BH102,1)="V",BH102&lt;&gt;"V"),1,LOOKUP(K102,燃料,'名前関係'!$I$12:$I$41))</f>
        <v>#N/A</v>
      </c>
      <c r="BN102" s="268" t="e">
        <f t="shared" si="76"/>
        <v>#N/A</v>
      </c>
      <c r="BO102" s="32">
        <f>IF(ISERROR(BN102)=TRUE,"",IF(LEN(BN102)=2,LOOKUP(BN102,'名前関係'!$M$3:$M$10,'名前関係'!$N$3:$N$10),""))</f>
      </c>
      <c r="BP102" s="268" t="e">
        <f t="shared" si="77"/>
        <v>#N/A</v>
      </c>
      <c r="BQ102" s="32">
        <f>IF(ISERROR(BP102)=TRUE,"",IF(LEN(BP102)=2,LOOKUP(BP102,'名前関係'!$Q$3:$Q$6,'名前関係'!$R$3:$R$6),""))</f>
      </c>
      <c r="BR102" s="32">
        <f>IF(ISERROR(BP102)=TRUE,"",IF(LEN(BP102)=2,LOOKUP(BP102,'名前関係'!$Q$3:$Q$6,'名前関係'!$S$3:$S$6),""))</f>
      </c>
      <c r="BS102" s="31">
        <f>IF(Q102="",1,IF(RIGHT(LEFT($G$1,4),2)&gt;=LEFT(Q102,2),(IF(ISERROR(VLOOKUP(BH102,'名前関係'!$A$2:$B$22,2,FALSE)),0.7,VLOOKUP(BH102,'名前関係'!$A$2:$B$22,2,FALSE))),1))</f>
        <v>1</v>
      </c>
      <c r="BT102" s="33">
        <f t="shared" si="78"/>
      </c>
      <c r="BU102" s="34" t="e">
        <f>VLOOKUP(K102,'名前関係'!$D$12:$J$41,7,FALSE)</f>
        <v>#N/A</v>
      </c>
      <c r="BV102" s="33">
        <f t="shared" si="79"/>
      </c>
      <c r="BW102" s="119">
        <f t="shared" si="80"/>
      </c>
      <c r="BX102" s="33">
        <f t="shared" si="81"/>
      </c>
      <c r="BY102" s="33">
        <f t="shared" si="82"/>
      </c>
      <c r="BZ102" s="33" t="e">
        <f>LOOKUP(K102,燃料,'名前関係'!$K$12:$K$41)</f>
        <v>#N/A</v>
      </c>
      <c r="CA102" s="32" t="e">
        <f t="shared" si="83"/>
        <v>#N/A</v>
      </c>
      <c r="CB102" s="31">
        <f t="shared" si="84"/>
      </c>
      <c r="CC102" s="31">
        <f t="shared" si="85"/>
      </c>
      <c r="CD102" s="31">
        <f t="shared" si="86"/>
      </c>
      <c r="CE102" s="31">
        <f t="shared" si="87"/>
      </c>
      <c r="CF102" s="33">
        <f>IF(OR(AV102="",AV102=0),"",IF(AND(LEFT(K102,2)="11",BD102=4,CK102&gt;"200109"),"18",LOOKUP(K102,燃料,'名前関係'!$J$12:$J$41))&amp;BB102&amp;BE102)</f>
      </c>
      <c r="CG102" s="33">
        <f>IF(OR(AU102="",AU102=0),"",IF(AND(LEFT(K102,2)="11",BD102=4,CK102&gt;"200109"),"18",LOOKUP(K102,燃料,'名前関係'!$J$12:$J$41))&amp;BB102&amp;BE102)</f>
      </c>
      <c r="CH102" s="31" t="e">
        <f t="shared" si="88"/>
        <v>#N/A</v>
      </c>
      <c r="CI102" s="31" t="e">
        <f t="shared" si="89"/>
        <v>#N/A</v>
      </c>
      <c r="CJ102" s="33" t="e">
        <f t="shared" si="97"/>
        <v>#N/A</v>
      </c>
      <c r="CK102" s="113">
        <f t="shared" si="90"/>
      </c>
      <c r="CL102" s="113">
        <f t="shared" si="91"/>
      </c>
      <c r="CM102" s="113">
        <f t="shared" si="92"/>
      </c>
      <c r="CN102" s="113">
        <f t="shared" si="93"/>
      </c>
      <c r="CO102" s="113">
        <f t="shared" si="94"/>
      </c>
      <c r="CP102" s="113">
        <f>IF(AND(K102&lt;&gt;"",B102=""),1,IF(COUNTIF($B$5:$B102,B102)&gt;1,1,0))</f>
        <v>0</v>
      </c>
    </row>
    <row r="103" spans="1:94" s="35" customFormat="1" ht="13.5" customHeight="1">
      <c r="A103" s="53"/>
      <c r="B103" s="53"/>
      <c r="C103" s="53"/>
      <c r="D103" s="53"/>
      <c r="E103" s="53"/>
      <c r="F103" s="53"/>
      <c r="G103" s="53"/>
      <c r="H103" s="404"/>
      <c r="I103" s="405"/>
      <c r="J103" s="53"/>
      <c r="K103" s="53"/>
      <c r="L103" s="406"/>
      <c r="M103" s="407"/>
      <c r="N103" s="277"/>
      <c r="O103" s="278"/>
      <c r="P103" s="279"/>
      <c r="Q103" s="279"/>
      <c r="R103" s="402">
        <f t="shared" si="53"/>
      </c>
      <c r="S103" s="402">
        <f t="shared" si="54"/>
      </c>
      <c r="T103" s="403"/>
      <c r="U103" s="150">
        <f t="shared" si="55"/>
      </c>
      <c r="V103" s="150">
        <f>IF(ISERROR(#REF!)=TRUE,"",#REF!)</f>
      </c>
      <c r="W103" s="151"/>
      <c r="X103" s="111">
        <f t="shared" si="56"/>
      </c>
      <c r="Y103" s="111"/>
      <c r="Z103" s="130"/>
      <c r="AA103" s="131"/>
      <c r="AB103" s="132"/>
      <c r="AC103" s="131"/>
      <c r="AD103" s="132"/>
      <c r="AE103" s="131"/>
      <c r="AF103" s="132"/>
      <c r="AG103" s="131"/>
      <c r="AH103" s="132"/>
      <c r="AI103" s="131"/>
      <c r="AJ103" s="132"/>
      <c r="AK103" s="266">
        <f t="shared" si="57"/>
      </c>
      <c r="AL103" s="128" t="e">
        <f t="shared" si="58"/>
        <v>#N/A</v>
      </c>
      <c r="AM103" s="127">
        <f t="shared" si="59"/>
      </c>
      <c r="AN103" s="127">
        <f t="shared" si="60"/>
      </c>
      <c r="AO103" s="113">
        <f t="shared" si="61"/>
      </c>
      <c r="AP103" s="112">
        <f t="shared" si="62"/>
      </c>
      <c r="AQ103" s="112">
        <f t="shared" si="63"/>
      </c>
      <c r="AR103" s="111">
        <f t="shared" si="64"/>
      </c>
      <c r="AS103" s="111">
        <f>IF(K103="","",LOOKUP($G$1,実績報告年度,'名前関係'!$E$44:$E$48))</f>
      </c>
      <c r="AT103" s="111">
        <f t="shared" si="65"/>
      </c>
      <c r="AU103" s="111">
        <f t="shared" si="66"/>
      </c>
      <c r="AV103" s="111">
        <f t="shared" si="67"/>
      </c>
      <c r="AW103" s="31">
        <f ca="1" t="shared" si="68"/>
        <v>0</v>
      </c>
      <c r="AX103" s="31" t="e">
        <f t="shared" si="95"/>
        <v>#N/A</v>
      </c>
      <c r="AY103" s="31">
        <f>ROWS($AY$4:AY103)-1</f>
        <v>99</v>
      </c>
      <c r="AZ103" s="111" t="e">
        <f t="shared" si="69"/>
        <v>#N/A</v>
      </c>
      <c r="BA103" s="31" t="e">
        <f>LOOKUP(G103,種類,'名前関係'!$E$2:$E$9)</f>
        <v>#N/A</v>
      </c>
      <c r="BB103" s="31" t="e">
        <f>LOOKUP(G103,種類,'名前関係'!$F$2:$F$9)</f>
        <v>#N/A</v>
      </c>
      <c r="BC103" s="32">
        <f t="shared" si="70"/>
        <v>1</v>
      </c>
      <c r="BD103" s="31">
        <f t="shared" si="71"/>
      </c>
      <c r="BE103" s="31">
        <f t="shared" si="72"/>
      </c>
      <c r="BF103" s="31" t="e">
        <f t="shared" si="73"/>
        <v>#N/A</v>
      </c>
      <c r="BG103" s="31" t="e">
        <f>LOOKUP(K103,燃料,'名前関係'!$E$12:$E$41)</f>
        <v>#N/A</v>
      </c>
      <c r="BH103" s="31">
        <f t="shared" si="74"/>
      </c>
      <c r="BI103" s="31" t="e">
        <f t="shared" si="75"/>
        <v>#N/A</v>
      </c>
      <c r="BJ103" s="31" t="e">
        <f t="shared" si="50"/>
        <v>#N/A</v>
      </c>
      <c r="BK103" s="31" t="e">
        <f>IF(OR(AND(LEFT(BH103,1)="U",BH103&lt;&gt;"U"),AND(LEFT(BH103,1)="L",BH103&lt;&gt;"L"),AND(LEFT(BH103,1)="T",BH103&lt;&gt;"T"),LEN(BH103)=3),1,LOOKUP(K103,燃料,'名前関係'!$F$12:$F$41))</f>
        <v>#N/A</v>
      </c>
      <c r="BL103" s="31" t="e">
        <f t="shared" si="96"/>
        <v>#N/A</v>
      </c>
      <c r="BM103" s="31" t="e">
        <f>IF(AND(LEFT(BH103,1)="V",BH103&lt;&gt;"V"),1,LOOKUP(K103,燃料,'名前関係'!$I$12:$I$41))</f>
        <v>#N/A</v>
      </c>
      <c r="BN103" s="268" t="e">
        <f t="shared" si="76"/>
        <v>#N/A</v>
      </c>
      <c r="BO103" s="32">
        <f>IF(ISERROR(BN103)=TRUE,"",IF(LEN(BN103)=2,LOOKUP(BN103,'名前関係'!$M$3:$M$10,'名前関係'!$N$3:$N$10),""))</f>
      </c>
      <c r="BP103" s="268" t="e">
        <f t="shared" si="77"/>
        <v>#N/A</v>
      </c>
      <c r="BQ103" s="32">
        <f>IF(ISERROR(BP103)=TRUE,"",IF(LEN(BP103)=2,LOOKUP(BP103,'名前関係'!$Q$3:$Q$6,'名前関係'!$R$3:$R$6),""))</f>
      </c>
      <c r="BR103" s="32">
        <f>IF(ISERROR(BP103)=TRUE,"",IF(LEN(BP103)=2,LOOKUP(BP103,'名前関係'!$Q$3:$Q$6,'名前関係'!$S$3:$S$6),""))</f>
      </c>
      <c r="BS103" s="31">
        <f>IF(Q103="",1,IF(RIGHT(LEFT($G$1,4),2)&gt;=LEFT(Q103,2),(IF(ISERROR(VLOOKUP(BH103,'名前関係'!$A$2:$B$22,2,FALSE)),0.7,VLOOKUP(BH103,'名前関係'!$A$2:$B$22,2,FALSE))),1))</f>
        <v>1</v>
      </c>
      <c r="BT103" s="33">
        <f t="shared" si="78"/>
      </c>
      <c r="BU103" s="34" t="e">
        <f>VLOOKUP(K103,'名前関係'!$D$12:$J$41,7,FALSE)</f>
        <v>#N/A</v>
      </c>
      <c r="BV103" s="33">
        <f t="shared" si="79"/>
      </c>
      <c r="BW103" s="119">
        <f t="shared" si="80"/>
      </c>
      <c r="BX103" s="33">
        <f t="shared" si="81"/>
      </c>
      <c r="BY103" s="33">
        <f t="shared" si="82"/>
      </c>
      <c r="BZ103" s="33" t="e">
        <f>LOOKUP(K103,燃料,'名前関係'!$K$12:$K$41)</f>
        <v>#N/A</v>
      </c>
      <c r="CA103" s="32" t="e">
        <f t="shared" si="83"/>
        <v>#N/A</v>
      </c>
      <c r="CB103" s="31">
        <f t="shared" si="84"/>
      </c>
      <c r="CC103" s="31">
        <f t="shared" si="85"/>
      </c>
      <c r="CD103" s="31">
        <f t="shared" si="86"/>
      </c>
      <c r="CE103" s="31">
        <f t="shared" si="87"/>
      </c>
      <c r="CF103" s="33">
        <f>IF(OR(AV103="",AV103=0),"",IF(AND(LEFT(K103,2)="11",BD103=4,CK103&gt;"200109"),"18",LOOKUP(K103,燃料,'名前関係'!$J$12:$J$41))&amp;BB103&amp;BE103)</f>
      </c>
      <c r="CG103" s="33">
        <f>IF(OR(AU103="",AU103=0),"",IF(AND(LEFT(K103,2)="11",BD103=4,CK103&gt;"200109"),"18",LOOKUP(K103,燃料,'名前関係'!$J$12:$J$41))&amp;BB103&amp;BE103)</f>
      </c>
      <c r="CH103" s="31" t="e">
        <f t="shared" si="88"/>
        <v>#N/A</v>
      </c>
      <c r="CI103" s="31" t="e">
        <f t="shared" si="89"/>
        <v>#N/A</v>
      </c>
      <c r="CJ103" s="33" t="e">
        <f t="shared" si="97"/>
        <v>#N/A</v>
      </c>
      <c r="CK103" s="113">
        <f t="shared" si="90"/>
      </c>
      <c r="CL103" s="113">
        <f t="shared" si="91"/>
      </c>
      <c r="CM103" s="113">
        <f t="shared" si="92"/>
      </c>
      <c r="CN103" s="113">
        <f t="shared" si="93"/>
      </c>
      <c r="CO103" s="113">
        <f t="shared" si="94"/>
      </c>
      <c r="CP103" s="113">
        <f>IF(AND(K103&lt;&gt;"",B103=""),1,IF(COUNTIF($B$5:$B103,B103)&gt;1,1,0))</f>
        <v>0</v>
      </c>
    </row>
    <row r="104" spans="1:94" s="35" customFormat="1" ht="13.5" customHeight="1">
      <c r="A104" s="53"/>
      <c r="B104" s="53"/>
      <c r="C104" s="53"/>
      <c r="D104" s="53"/>
      <c r="E104" s="53"/>
      <c r="F104" s="53"/>
      <c r="G104" s="53"/>
      <c r="H104" s="404"/>
      <c r="I104" s="405"/>
      <c r="J104" s="53"/>
      <c r="K104" s="53"/>
      <c r="L104" s="406"/>
      <c r="M104" s="407"/>
      <c r="N104" s="277"/>
      <c r="O104" s="278"/>
      <c r="P104" s="279"/>
      <c r="Q104" s="279"/>
      <c r="R104" s="402">
        <f t="shared" si="53"/>
      </c>
      <c r="S104" s="402">
        <f t="shared" si="54"/>
      </c>
      <c r="T104" s="403"/>
      <c r="U104" s="150">
        <f t="shared" si="55"/>
      </c>
      <c r="V104" s="150">
        <f>IF(ISERROR(#REF!)=TRUE,"",#REF!)</f>
      </c>
      <c r="W104" s="151"/>
      <c r="X104" s="111">
        <f t="shared" si="56"/>
      </c>
      <c r="Y104" s="111"/>
      <c r="Z104" s="130"/>
      <c r="AA104" s="131"/>
      <c r="AB104" s="132"/>
      <c r="AC104" s="131"/>
      <c r="AD104" s="132"/>
      <c r="AE104" s="131"/>
      <c r="AF104" s="132"/>
      <c r="AG104" s="131"/>
      <c r="AH104" s="132"/>
      <c r="AI104" s="131"/>
      <c r="AJ104" s="132"/>
      <c r="AK104" s="266">
        <f t="shared" si="57"/>
      </c>
      <c r="AL104" s="128" t="e">
        <f t="shared" si="58"/>
        <v>#N/A</v>
      </c>
      <c r="AM104" s="127">
        <f t="shared" si="59"/>
      </c>
      <c r="AN104" s="127">
        <f t="shared" si="60"/>
      </c>
      <c r="AO104" s="113">
        <f t="shared" si="61"/>
      </c>
      <c r="AP104" s="112">
        <f t="shared" si="62"/>
      </c>
      <c r="AQ104" s="112">
        <f t="shared" si="63"/>
      </c>
      <c r="AR104" s="111">
        <f t="shared" si="64"/>
      </c>
      <c r="AS104" s="111">
        <f>IF(K104="","",LOOKUP($G$1,実績報告年度,'名前関係'!$E$44:$E$48))</f>
      </c>
      <c r="AT104" s="111">
        <f t="shared" si="65"/>
      </c>
      <c r="AU104" s="111">
        <f t="shared" si="66"/>
      </c>
      <c r="AV104" s="111">
        <f t="shared" si="67"/>
      </c>
      <c r="AW104" s="31">
        <f ca="1" t="shared" si="68"/>
        <v>0</v>
      </c>
      <c r="AX104" s="31" t="e">
        <f t="shared" si="95"/>
        <v>#N/A</v>
      </c>
      <c r="AY104" s="31">
        <f>ROWS($AY$4:AY104)-1</f>
        <v>100</v>
      </c>
      <c r="AZ104" s="111" t="e">
        <f t="shared" si="69"/>
        <v>#N/A</v>
      </c>
      <c r="BA104" s="31" t="e">
        <f>LOOKUP(G104,種類,'名前関係'!$E$2:$E$9)</f>
        <v>#N/A</v>
      </c>
      <c r="BB104" s="31" t="e">
        <f>LOOKUP(G104,種類,'名前関係'!$F$2:$F$9)</f>
        <v>#N/A</v>
      </c>
      <c r="BC104" s="32">
        <f t="shared" si="70"/>
        <v>1</v>
      </c>
      <c r="BD104" s="31">
        <f t="shared" si="71"/>
      </c>
      <c r="BE104" s="31">
        <f t="shared" si="72"/>
      </c>
      <c r="BF104" s="31" t="e">
        <f t="shared" si="73"/>
        <v>#N/A</v>
      </c>
      <c r="BG104" s="31" t="e">
        <f>LOOKUP(K104,燃料,'名前関係'!$E$12:$E$41)</f>
        <v>#N/A</v>
      </c>
      <c r="BH104" s="31">
        <f t="shared" si="74"/>
      </c>
      <c r="BI104" s="31" t="e">
        <f t="shared" si="75"/>
        <v>#N/A</v>
      </c>
      <c r="BJ104" s="31" t="e">
        <f t="shared" si="50"/>
        <v>#N/A</v>
      </c>
      <c r="BK104" s="31" t="e">
        <f>IF(OR(AND(LEFT(BH104,1)="U",BH104&lt;&gt;"U"),AND(LEFT(BH104,1)="L",BH104&lt;&gt;"L"),AND(LEFT(BH104,1)="T",BH104&lt;&gt;"T"),LEN(BH104)=3),1,LOOKUP(K104,燃料,'名前関係'!$F$12:$F$41))</f>
        <v>#N/A</v>
      </c>
      <c r="BL104" s="31" t="e">
        <f t="shared" si="96"/>
        <v>#N/A</v>
      </c>
      <c r="BM104" s="31" t="e">
        <f>IF(AND(LEFT(BH104,1)="V",BH104&lt;&gt;"V"),1,LOOKUP(K104,燃料,'名前関係'!$I$12:$I$41))</f>
        <v>#N/A</v>
      </c>
      <c r="BN104" s="268" t="e">
        <f t="shared" si="76"/>
        <v>#N/A</v>
      </c>
      <c r="BO104" s="32">
        <f>IF(ISERROR(BN104)=TRUE,"",IF(LEN(BN104)=2,LOOKUP(BN104,'名前関係'!$M$3:$M$10,'名前関係'!$N$3:$N$10),""))</f>
      </c>
      <c r="BP104" s="268" t="e">
        <f t="shared" si="77"/>
        <v>#N/A</v>
      </c>
      <c r="BQ104" s="32">
        <f>IF(ISERROR(BP104)=TRUE,"",IF(LEN(BP104)=2,LOOKUP(BP104,'名前関係'!$Q$3:$Q$6,'名前関係'!$R$3:$R$6),""))</f>
      </c>
      <c r="BR104" s="32">
        <f>IF(ISERROR(BP104)=TRUE,"",IF(LEN(BP104)=2,LOOKUP(BP104,'名前関係'!$Q$3:$Q$6,'名前関係'!$S$3:$S$6),""))</f>
      </c>
      <c r="BS104" s="31">
        <f>IF(Q104="",1,IF(RIGHT(LEFT($G$1,4),2)&gt;=LEFT(Q104,2),(IF(ISERROR(VLOOKUP(BH104,'名前関係'!$A$2:$B$22,2,FALSE)),0.7,VLOOKUP(BH104,'名前関係'!$A$2:$B$22,2,FALSE))),1))</f>
        <v>1</v>
      </c>
      <c r="BT104" s="33">
        <f t="shared" si="78"/>
      </c>
      <c r="BU104" s="34" t="e">
        <f>VLOOKUP(K104,'名前関係'!$D$12:$J$41,7,FALSE)</f>
        <v>#N/A</v>
      </c>
      <c r="BV104" s="33">
        <f t="shared" si="79"/>
      </c>
      <c r="BW104" s="119">
        <f t="shared" si="80"/>
      </c>
      <c r="BX104" s="33">
        <f t="shared" si="81"/>
      </c>
      <c r="BY104" s="33">
        <f t="shared" si="82"/>
      </c>
      <c r="BZ104" s="33" t="e">
        <f>LOOKUP(K104,燃料,'名前関係'!$K$12:$K$41)</f>
        <v>#N/A</v>
      </c>
      <c r="CA104" s="32" t="e">
        <f t="shared" si="83"/>
        <v>#N/A</v>
      </c>
      <c r="CB104" s="31">
        <f t="shared" si="84"/>
      </c>
      <c r="CC104" s="31">
        <f t="shared" si="85"/>
      </c>
      <c r="CD104" s="31">
        <f t="shared" si="86"/>
      </c>
      <c r="CE104" s="31">
        <f t="shared" si="87"/>
      </c>
      <c r="CF104" s="33">
        <f>IF(OR(AV104="",AV104=0),"",IF(AND(LEFT(K104,2)="11",BD104=4,CK104&gt;"200109"),"18",LOOKUP(K104,燃料,'名前関係'!$J$12:$J$41))&amp;BB104&amp;BE104)</f>
      </c>
      <c r="CG104" s="33">
        <f>IF(OR(AU104="",AU104=0),"",IF(AND(LEFT(K104,2)="11",BD104=4,CK104&gt;"200109"),"18",LOOKUP(K104,燃料,'名前関係'!$J$12:$J$41))&amp;BB104&amp;BE104)</f>
      </c>
      <c r="CH104" s="31" t="e">
        <f t="shared" si="88"/>
        <v>#N/A</v>
      </c>
      <c r="CI104" s="31" t="e">
        <f t="shared" si="89"/>
        <v>#N/A</v>
      </c>
      <c r="CJ104" s="33" t="e">
        <f t="shared" si="97"/>
        <v>#N/A</v>
      </c>
      <c r="CK104" s="113">
        <f t="shared" si="90"/>
      </c>
      <c r="CL104" s="113">
        <f t="shared" si="91"/>
      </c>
      <c r="CM104" s="113">
        <f t="shared" si="92"/>
      </c>
      <c r="CN104" s="113">
        <f t="shared" si="93"/>
      </c>
      <c r="CO104" s="113">
        <f t="shared" si="94"/>
      </c>
      <c r="CP104" s="113">
        <f>IF(AND(K104&lt;&gt;"",B104=""),1,IF(COUNTIF($B$5:$B104,B104)&gt;1,1,0))</f>
        <v>0</v>
      </c>
    </row>
    <row r="105" spans="1:94" s="35" customFormat="1" ht="13.5" customHeight="1">
      <c r="A105" s="53"/>
      <c r="B105" s="53"/>
      <c r="C105" s="53"/>
      <c r="D105" s="53"/>
      <c r="E105" s="53"/>
      <c r="F105" s="53"/>
      <c r="G105" s="53"/>
      <c r="H105" s="404"/>
      <c r="I105" s="405"/>
      <c r="J105" s="53"/>
      <c r="K105" s="53"/>
      <c r="L105" s="406"/>
      <c r="M105" s="407"/>
      <c r="N105" s="277"/>
      <c r="O105" s="278"/>
      <c r="P105" s="279"/>
      <c r="Q105" s="279"/>
      <c r="R105" s="402">
        <f t="shared" si="53"/>
      </c>
      <c r="S105" s="402">
        <f t="shared" si="54"/>
      </c>
      <c r="T105" s="403"/>
      <c r="U105" s="150">
        <f t="shared" si="55"/>
      </c>
      <c r="V105" s="150">
        <f>IF(ISERROR(#REF!)=TRUE,"",#REF!)</f>
      </c>
      <c r="W105" s="151"/>
      <c r="X105" s="111">
        <f t="shared" si="56"/>
      </c>
      <c r="Y105" s="111"/>
      <c r="Z105" s="130"/>
      <c r="AA105" s="131"/>
      <c r="AB105" s="132"/>
      <c r="AC105" s="131"/>
      <c r="AD105" s="132"/>
      <c r="AE105" s="131"/>
      <c r="AF105" s="132"/>
      <c r="AG105" s="131"/>
      <c r="AH105" s="132"/>
      <c r="AI105" s="131"/>
      <c r="AJ105" s="132"/>
      <c r="AK105" s="266">
        <f t="shared" si="57"/>
      </c>
      <c r="AL105" s="128" t="e">
        <f t="shared" si="58"/>
        <v>#N/A</v>
      </c>
      <c r="AM105" s="127">
        <f t="shared" si="59"/>
      </c>
      <c r="AN105" s="127">
        <f t="shared" si="60"/>
      </c>
      <c r="AO105" s="113">
        <f t="shared" si="61"/>
      </c>
      <c r="AP105" s="112">
        <f t="shared" si="62"/>
      </c>
      <c r="AQ105" s="112">
        <f t="shared" si="63"/>
      </c>
      <c r="AR105" s="111">
        <f t="shared" si="64"/>
      </c>
      <c r="AS105" s="111">
        <f>IF(K105="","",LOOKUP($G$1,実績報告年度,'名前関係'!$E$44:$E$48))</f>
      </c>
      <c r="AT105" s="111">
        <f t="shared" si="65"/>
      </c>
      <c r="AU105" s="111">
        <f t="shared" si="66"/>
      </c>
      <c r="AV105" s="111">
        <f t="shared" si="67"/>
      </c>
      <c r="AW105" s="31">
        <f ca="1" t="shared" si="68"/>
        <v>0</v>
      </c>
      <c r="AX105" s="31" t="e">
        <f t="shared" si="95"/>
        <v>#N/A</v>
      </c>
      <c r="AY105" s="31">
        <f>ROWS($AY$4:AY105)-1</f>
        <v>101</v>
      </c>
      <c r="AZ105" s="111" t="e">
        <f t="shared" si="69"/>
        <v>#N/A</v>
      </c>
      <c r="BA105" s="31" t="e">
        <f>LOOKUP(G105,種類,'名前関係'!$E$2:$E$9)</f>
        <v>#N/A</v>
      </c>
      <c r="BB105" s="31" t="e">
        <f>LOOKUP(G105,種類,'名前関係'!$F$2:$F$9)</f>
        <v>#N/A</v>
      </c>
      <c r="BC105" s="32">
        <f t="shared" si="70"/>
        <v>1</v>
      </c>
      <c r="BD105" s="31">
        <f t="shared" si="71"/>
      </c>
      <c r="BE105" s="31">
        <f t="shared" si="72"/>
      </c>
      <c r="BF105" s="31" t="e">
        <f t="shared" si="73"/>
        <v>#N/A</v>
      </c>
      <c r="BG105" s="31" t="e">
        <f>LOOKUP(K105,燃料,'名前関係'!$E$12:$E$41)</f>
        <v>#N/A</v>
      </c>
      <c r="BH105" s="31">
        <f t="shared" si="74"/>
      </c>
      <c r="BI105" s="31" t="e">
        <f t="shared" si="75"/>
        <v>#N/A</v>
      </c>
      <c r="BJ105" s="31" t="e">
        <f t="shared" si="50"/>
        <v>#N/A</v>
      </c>
      <c r="BK105" s="31" t="e">
        <f>IF(OR(AND(LEFT(BH105,1)="U",BH105&lt;&gt;"U"),AND(LEFT(BH105,1)="L",BH105&lt;&gt;"L"),AND(LEFT(BH105,1)="T",BH105&lt;&gt;"T"),LEN(BH105)=3),1,LOOKUP(K105,燃料,'名前関係'!$F$12:$F$41))</f>
        <v>#N/A</v>
      </c>
      <c r="BL105" s="31" t="e">
        <f t="shared" si="96"/>
        <v>#N/A</v>
      </c>
      <c r="BM105" s="31" t="e">
        <f>IF(AND(LEFT(BH105,1)="V",BH105&lt;&gt;"V"),1,LOOKUP(K105,燃料,'名前関係'!$I$12:$I$41))</f>
        <v>#N/A</v>
      </c>
      <c r="BN105" s="268" t="e">
        <f t="shared" si="76"/>
        <v>#N/A</v>
      </c>
      <c r="BO105" s="32">
        <f>IF(ISERROR(BN105)=TRUE,"",IF(LEN(BN105)=2,LOOKUP(BN105,'名前関係'!$M$3:$M$10,'名前関係'!$N$3:$N$10),""))</f>
      </c>
      <c r="BP105" s="268" t="e">
        <f t="shared" si="77"/>
        <v>#N/A</v>
      </c>
      <c r="BQ105" s="32">
        <f>IF(ISERROR(BP105)=TRUE,"",IF(LEN(BP105)=2,LOOKUP(BP105,'名前関係'!$Q$3:$Q$6,'名前関係'!$R$3:$R$6),""))</f>
      </c>
      <c r="BR105" s="32">
        <f>IF(ISERROR(BP105)=TRUE,"",IF(LEN(BP105)=2,LOOKUP(BP105,'名前関係'!$Q$3:$Q$6,'名前関係'!$S$3:$S$6),""))</f>
      </c>
      <c r="BS105" s="31">
        <f>IF(Q105="",1,IF(RIGHT(LEFT($G$1,4),2)&gt;=LEFT(Q105,2),(IF(ISERROR(VLOOKUP(BH105,'名前関係'!$A$2:$B$22,2,FALSE)),0.7,VLOOKUP(BH105,'名前関係'!$A$2:$B$22,2,FALSE))),1))</f>
        <v>1</v>
      </c>
      <c r="BT105" s="33">
        <f t="shared" si="78"/>
      </c>
      <c r="BU105" s="34" t="e">
        <f>VLOOKUP(K105,'名前関係'!$D$12:$J$41,7,FALSE)</f>
        <v>#N/A</v>
      </c>
      <c r="BV105" s="33">
        <f t="shared" si="79"/>
      </c>
      <c r="BW105" s="119">
        <f t="shared" si="80"/>
      </c>
      <c r="BX105" s="33">
        <f t="shared" si="81"/>
      </c>
      <c r="BY105" s="33">
        <f t="shared" si="82"/>
      </c>
      <c r="BZ105" s="33" t="e">
        <f>LOOKUP(K105,燃料,'名前関係'!$K$12:$K$41)</f>
        <v>#N/A</v>
      </c>
      <c r="CA105" s="32" t="e">
        <f t="shared" si="83"/>
        <v>#N/A</v>
      </c>
      <c r="CB105" s="31">
        <f t="shared" si="84"/>
      </c>
      <c r="CC105" s="31">
        <f t="shared" si="85"/>
      </c>
      <c r="CD105" s="31">
        <f t="shared" si="86"/>
      </c>
      <c r="CE105" s="31">
        <f t="shared" si="87"/>
      </c>
      <c r="CF105" s="33">
        <f>IF(OR(AV105="",AV105=0),"",IF(AND(LEFT(K105,2)="11",BD105=4,CK105&gt;"200109"),"18",LOOKUP(K105,燃料,'名前関係'!$J$12:$J$41))&amp;BB105&amp;BE105)</f>
      </c>
      <c r="CG105" s="33">
        <f>IF(OR(AU105="",AU105=0),"",IF(AND(LEFT(K105,2)="11",BD105=4,CK105&gt;"200109"),"18",LOOKUP(K105,燃料,'名前関係'!$J$12:$J$41))&amp;BB105&amp;BE105)</f>
      </c>
      <c r="CH105" s="31" t="e">
        <f t="shared" si="88"/>
        <v>#N/A</v>
      </c>
      <c r="CI105" s="31" t="e">
        <f t="shared" si="89"/>
        <v>#N/A</v>
      </c>
      <c r="CJ105" s="33" t="e">
        <f t="shared" si="97"/>
        <v>#N/A</v>
      </c>
      <c r="CK105" s="113">
        <f t="shared" si="90"/>
      </c>
      <c r="CL105" s="113">
        <f t="shared" si="91"/>
      </c>
      <c r="CM105" s="113">
        <f t="shared" si="92"/>
      </c>
      <c r="CN105" s="113">
        <f t="shared" si="93"/>
      </c>
      <c r="CO105" s="113">
        <f t="shared" si="94"/>
      </c>
      <c r="CP105" s="113">
        <f>IF(AND(K105&lt;&gt;"",B105=""),1,IF(COUNTIF($B$5:$B105,B105)&gt;1,1,0))</f>
        <v>0</v>
      </c>
    </row>
    <row r="106" spans="1:94" s="35" customFormat="1" ht="13.5" customHeight="1">
      <c r="A106" s="53"/>
      <c r="B106" s="53"/>
      <c r="C106" s="53"/>
      <c r="D106" s="53"/>
      <c r="E106" s="53"/>
      <c r="F106" s="53"/>
      <c r="G106" s="53"/>
      <c r="H106" s="404"/>
      <c r="I106" s="405"/>
      <c r="J106" s="53"/>
      <c r="K106" s="53"/>
      <c r="L106" s="406"/>
      <c r="M106" s="407"/>
      <c r="N106" s="277"/>
      <c r="O106" s="278"/>
      <c r="P106" s="279"/>
      <c r="Q106" s="279"/>
      <c r="R106" s="402">
        <f t="shared" si="53"/>
      </c>
      <c r="S106" s="402">
        <f t="shared" si="54"/>
      </c>
      <c r="T106" s="403"/>
      <c r="U106" s="150">
        <f t="shared" si="55"/>
      </c>
      <c r="V106" s="150">
        <f>IF(ISERROR(#REF!)=TRUE,"",#REF!)</f>
      </c>
      <c r="W106" s="151"/>
      <c r="X106" s="111">
        <f t="shared" si="56"/>
      </c>
      <c r="Y106" s="111"/>
      <c r="Z106" s="130"/>
      <c r="AA106" s="131"/>
      <c r="AB106" s="132"/>
      <c r="AC106" s="131"/>
      <c r="AD106" s="132"/>
      <c r="AE106" s="131"/>
      <c r="AF106" s="132"/>
      <c r="AG106" s="131"/>
      <c r="AH106" s="132"/>
      <c r="AI106" s="131"/>
      <c r="AJ106" s="132"/>
      <c r="AK106" s="266">
        <f t="shared" si="57"/>
      </c>
      <c r="AL106" s="128" t="e">
        <f t="shared" si="58"/>
        <v>#N/A</v>
      </c>
      <c r="AM106" s="127">
        <f t="shared" si="59"/>
      </c>
      <c r="AN106" s="127">
        <f t="shared" si="60"/>
      </c>
      <c r="AO106" s="113">
        <f t="shared" si="61"/>
      </c>
      <c r="AP106" s="112">
        <f t="shared" si="62"/>
      </c>
      <c r="AQ106" s="112">
        <f t="shared" si="63"/>
      </c>
      <c r="AR106" s="111">
        <f t="shared" si="64"/>
      </c>
      <c r="AS106" s="111">
        <f>IF(K106="","",LOOKUP($G$1,実績報告年度,'名前関係'!$E$44:$E$48))</f>
      </c>
      <c r="AT106" s="111">
        <f t="shared" si="65"/>
      </c>
      <c r="AU106" s="111">
        <f t="shared" si="66"/>
      </c>
      <c r="AV106" s="111">
        <f t="shared" si="67"/>
      </c>
      <c r="AW106" s="31">
        <f ca="1" t="shared" si="68"/>
        <v>0</v>
      </c>
      <c r="AX106" s="31" t="e">
        <f t="shared" si="95"/>
        <v>#N/A</v>
      </c>
      <c r="AY106" s="31">
        <f>ROWS($AY$4:AY106)-1</f>
        <v>102</v>
      </c>
      <c r="AZ106" s="111" t="e">
        <f t="shared" si="69"/>
        <v>#N/A</v>
      </c>
      <c r="BA106" s="31" t="e">
        <f>LOOKUP(G106,種類,'名前関係'!$E$2:$E$9)</f>
        <v>#N/A</v>
      </c>
      <c r="BB106" s="31" t="e">
        <f>LOOKUP(G106,種類,'名前関係'!$F$2:$F$9)</f>
        <v>#N/A</v>
      </c>
      <c r="BC106" s="32">
        <f t="shared" si="70"/>
        <v>1</v>
      </c>
      <c r="BD106" s="31">
        <f t="shared" si="71"/>
      </c>
      <c r="BE106" s="31">
        <f t="shared" si="72"/>
      </c>
      <c r="BF106" s="31" t="e">
        <f t="shared" si="73"/>
        <v>#N/A</v>
      </c>
      <c r="BG106" s="31" t="e">
        <f>LOOKUP(K106,燃料,'名前関係'!$E$12:$E$41)</f>
        <v>#N/A</v>
      </c>
      <c r="BH106" s="31">
        <f t="shared" si="74"/>
      </c>
      <c r="BI106" s="31" t="e">
        <f t="shared" si="75"/>
        <v>#N/A</v>
      </c>
      <c r="BJ106" s="31" t="e">
        <f t="shared" si="50"/>
        <v>#N/A</v>
      </c>
      <c r="BK106" s="31" t="e">
        <f>IF(OR(AND(LEFT(BH106,1)="U",BH106&lt;&gt;"U"),AND(LEFT(BH106,1)="L",BH106&lt;&gt;"L"),AND(LEFT(BH106,1)="T",BH106&lt;&gt;"T"),LEN(BH106)=3),1,LOOKUP(K106,燃料,'名前関係'!$F$12:$F$41))</f>
        <v>#N/A</v>
      </c>
      <c r="BL106" s="31" t="e">
        <f t="shared" si="96"/>
        <v>#N/A</v>
      </c>
      <c r="BM106" s="31" t="e">
        <f>IF(AND(LEFT(BH106,1)="V",BH106&lt;&gt;"V"),1,LOOKUP(K106,燃料,'名前関係'!$I$12:$I$41))</f>
        <v>#N/A</v>
      </c>
      <c r="BN106" s="268" t="e">
        <f t="shared" si="76"/>
        <v>#N/A</v>
      </c>
      <c r="BO106" s="32">
        <f>IF(ISERROR(BN106)=TRUE,"",IF(LEN(BN106)=2,LOOKUP(BN106,'名前関係'!$M$3:$M$10,'名前関係'!$N$3:$N$10),""))</f>
      </c>
      <c r="BP106" s="268" t="e">
        <f t="shared" si="77"/>
        <v>#N/A</v>
      </c>
      <c r="BQ106" s="32">
        <f>IF(ISERROR(BP106)=TRUE,"",IF(LEN(BP106)=2,LOOKUP(BP106,'名前関係'!$Q$3:$Q$6,'名前関係'!$R$3:$R$6),""))</f>
      </c>
      <c r="BR106" s="32">
        <f>IF(ISERROR(BP106)=TRUE,"",IF(LEN(BP106)=2,LOOKUP(BP106,'名前関係'!$Q$3:$Q$6,'名前関係'!$S$3:$S$6),""))</f>
      </c>
      <c r="BS106" s="31">
        <f>IF(Q106="",1,IF(RIGHT(LEFT($G$1,4),2)&gt;=LEFT(Q106,2),(IF(ISERROR(VLOOKUP(BH106,'名前関係'!$A$2:$B$22,2,FALSE)),0.7,VLOOKUP(BH106,'名前関係'!$A$2:$B$22,2,FALSE))),1))</f>
        <v>1</v>
      </c>
      <c r="BT106" s="33">
        <f t="shared" si="78"/>
      </c>
      <c r="BU106" s="34" t="e">
        <f>VLOOKUP(K106,'名前関係'!$D$12:$J$41,7,FALSE)</f>
        <v>#N/A</v>
      </c>
      <c r="BV106" s="33">
        <f t="shared" si="79"/>
      </c>
      <c r="BW106" s="119">
        <f t="shared" si="80"/>
      </c>
      <c r="BX106" s="33">
        <f t="shared" si="81"/>
      </c>
      <c r="BY106" s="33">
        <f t="shared" si="82"/>
      </c>
      <c r="BZ106" s="33" t="e">
        <f>LOOKUP(K106,燃料,'名前関係'!$K$12:$K$41)</f>
        <v>#N/A</v>
      </c>
      <c r="CA106" s="32" t="e">
        <f t="shared" si="83"/>
        <v>#N/A</v>
      </c>
      <c r="CB106" s="31">
        <f t="shared" si="84"/>
      </c>
      <c r="CC106" s="31">
        <f t="shared" si="85"/>
      </c>
      <c r="CD106" s="31">
        <f t="shared" si="86"/>
      </c>
      <c r="CE106" s="31">
        <f t="shared" si="87"/>
      </c>
      <c r="CF106" s="33">
        <f>IF(OR(AV106="",AV106=0),"",IF(AND(LEFT(K106,2)="11",BD106=4,CK106&gt;"200109"),"18",LOOKUP(K106,燃料,'名前関係'!$J$12:$J$41))&amp;BB106&amp;BE106)</f>
      </c>
      <c r="CG106" s="33">
        <f>IF(OR(AU106="",AU106=0),"",IF(AND(LEFT(K106,2)="11",BD106=4,CK106&gt;"200109"),"18",LOOKUP(K106,燃料,'名前関係'!$J$12:$J$41))&amp;BB106&amp;BE106)</f>
      </c>
      <c r="CH106" s="31" t="e">
        <f t="shared" si="88"/>
        <v>#N/A</v>
      </c>
      <c r="CI106" s="31" t="e">
        <f t="shared" si="89"/>
        <v>#N/A</v>
      </c>
      <c r="CJ106" s="33" t="e">
        <f t="shared" si="97"/>
        <v>#N/A</v>
      </c>
      <c r="CK106" s="113">
        <f t="shared" si="90"/>
      </c>
      <c r="CL106" s="113">
        <f t="shared" si="91"/>
      </c>
      <c r="CM106" s="113">
        <f t="shared" si="92"/>
      </c>
      <c r="CN106" s="113">
        <f t="shared" si="93"/>
      </c>
      <c r="CO106" s="113">
        <f t="shared" si="94"/>
      </c>
      <c r="CP106" s="113">
        <f>IF(AND(K106&lt;&gt;"",B106=""),1,IF(COUNTIF($B$5:$B106,B106)&gt;1,1,0))</f>
        <v>0</v>
      </c>
    </row>
    <row r="107" spans="1:94" s="35" customFormat="1" ht="13.5" customHeight="1">
      <c r="A107" s="53"/>
      <c r="B107" s="53"/>
      <c r="C107" s="53"/>
      <c r="D107" s="53"/>
      <c r="E107" s="53"/>
      <c r="F107" s="53"/>
      <c r="G107" s="53"/>
      <c r="H107" s="404"/>
      <c r="I107" s="405"/>
      <c r="J107" s="53"/>
      <c r="K107" s="53"/>
      <c r="L107" s="406"/>
      <c r="M107" s="407"/>
      <c r="N107" s="277"/>
      <c r="O107" s="278"/>
      <c r="P107" s="279"/>
      <c r="Q107" s="279"/>
      <c r="R107" s="402">
        <f t="shared" si="53"/>
      </c>
      <c r="S107" s="402">
        <f t="shared" si="54"/>
      </c>
      <c r="T107" s="403"/>
      <c r="U107" s="150">
        <f t="shared" si="55"/>
      </c>
      <c r="V107" s="150">
        <f>IF(ISERROR(#REF!)=TRUE,"",#REF!)</f>
      </c>
      <c r="W107" s="151"/>
      <c r="X107" s="111">
        <f t="shared" si="56"/>
      </c>
      <c r="Y107" s="111"/>
      <c r="Z107" s="130"/>
      <c r="AA107" s="131"/>
      <c r="AB107" s="132"/>
      <c r="AC107" s="131"/>
      <c r="AD107" s="132"/>
      <c r="AE107" s="131"/>
      <c r="AF107" s="132"/>
      <c r="AG107" s="131"/>
      <c r="AH107" s="132"/>
      <c r="AI107" s="131"/>
      <c r="AJ107" s="132"/>
      <c r="AK107" s="266">
        <f t="shared" si="57"/>
      </c>
      <c r="AL107" s="128" t="e">
        <f t="shared" si="58"/>
        <v>#N/A</v>
      </c>
      <c r="AM107" s="127">
        <f t="shared" si="59"/>
      </c>
      <c r="AN107" s="127">
        <f t="shared" si="60"/>
      </c>
      <c r="AO107" s="113">
        <f t="shared" si="61"/>
      </c>
      <c r="AP107" s="112">
        <f t="shared" si="62"/>
      </c>
      <c r="AQ107" s="112">
        <f t="shared" si="63"/>
      </c>
      <c r="AR107" s="111">
        <f t="shared" si="64"/>
      </c>
      <c r="AS107" s="111">
        <f>IF(K107="","",LOOKUP($G$1,実績報告年度,'名前関係'!$E$44:$E$48))</f>
      </c>
      <c r="AT107" s="111">
        <f t="shared" si="65"/>
      </c>
      <c r="AU107" s="111">
        <f t="shared" si="66"/>
      </c>
      <c r="AV107" s="111">
        <f t="shared" si="67"/>
      </c>
      <c r="AW107" s="31">
        <f ca="1" t="shared" si="68"/>
        <v>0</v>
      </c>
      <c r="AX107" s="31" t="e">
        <f t="shared" si="95"/>
        <v>#N/A</v>
      </c>
      <c r="AY107" s="31">
        <f>ROWS($AY$4:AY107)-1</f>
        <v>103</v>
      </c>
      <c r="AZ107" s="111" t="e">
        <f t="shared" si="69"/>
        <v>#N/A</v>
      </c>
      <c r="BA107" s="31" t="e">
        <f>LOOKUP(G107,種類,'名前関係'!$E$2:$E$9)</f>
        <v>#N/A</v>
      </c>
      <c r="BB107" s="31" t="e">
        <f>LOOKUP(G107,種類,'名前関係'!$F$2:$F$9)</f>
        <v>#N/A</v>
      </c>
      <c r="BC107" s="32">
        <f t="shared" si="70"/>
        <v>1</v>
      </c>
      <c r="BD107" s="31">
        <f t="shared" si="71"/>
      </c>
      <c r="BE107" s="31">
        <f t="shared" si="72"/>
      </c>
      <c r="BF107" s="31" t="e">
        <f t="shared" si="73"/>
        <v>#N/A</v>
      </c>
      <c r="BG107" s="31" t="e">
        <f>LOOKUP(K107,燃料,'名前関係'!$E$12:$E$41)</f>
        <v>#N/A</v>
      </c>
      <c r="BH107" s="31">
        <f t="shared" si="74"/>
      </c>
      <c r="BI107" s="31" t="e">
        <f t="shared" si="75"/>
        <v>#N/A</v>
      </c>
      <c r="BJ107" s="31" t="e">
        <f t="shared" si="50"/>
        <v>#N/A</v>
      </c>
      <c r="BK107" s="31" t="e">
        <f>IF(OR(AND(LEFT(BH107,1)="U",BH107&lt;&gt;"U"),AND(LEFT(BH107,1)="L",BH107&lt;&gt;"L"),AND(LEFT(BH107,1)="T",BH107&lt;&gt;"T"),LEN(BH107)=3),1,LOOKUP(K107,燃料,'名前関係'!$F$12:$F$41))</f>
        <v>#N/A</v>
      </c>
      <c r="BL107" s="31" t="e">
        <f t="shared" si="96"/>
        <v>#N/A</v>
      </c>
      <c r="BM107" s="31" t="e">
        <f>IF(AND(LEFT(BH107,1)="V",BH107&lt;&gt;"V"),1,LOOKUP(K107,燃料,'名前関係'!$I$12:$I$41))</f>
        <v>#N/A</v>
      </c>
      <c r="BN107" s="268" t="e">
        <f t="shared" si="76"/>
        <v>#N/A</v>
      </c>
      <c r="BO107" s="32">
        <f>IF(ISERROR(BN107)=TRUE,"",IF(LEN(BN107)=2,LOOKUP(BN107,'名前関係'!$M$3:$M$10,'名前関係'!$N$3:$N$10),""))</f>
      </c>
      <c r="BP107" s="268" t="e">
        <f t="shared" si="77"/>
        <v>#N/A</v>
      </c>
      <c r="BQ107" s="32">
        <f>IF(ISERROR(BP107)=TRUE,"",IF(LEN(BP107)=2,LOOKUP(BP107,'名前関係'!$Q$3:$Q$6,'名前関係'!$R$3:$R$6),""))</f>
      </c>
      <c r="BR107" s="32">
        <f>IF(ISERROR(BP107)=TRUE,"",IF(LEN(BP107)=2,LOOKUP(BP107,'名前関係'!$Q$3:$Q$6,'名前関係'!$S$3:$S$6),""))</f>
      </c>
      <c r="BS107" s="31">
        <f>IF(Q107="",1,IF(RIGHT(LEFT($G$1,4),2)&gt;=LEFT(Q107,2),(IF(ISERROR(VLOOKUP(BH107,'名前関係'!$A$2:$B$22,2,FALSE)),0.7,VLOOKUP(BH107,'名前関係'!$A$2:$B$22,2,FALSE))),1))</f>
        <v>1</v>
      </c>
      <c r="BT107" s="33">
        <f t="shared" si="78"/>
      </c>
      <c r="BU107" s="34" t="e">
        <f>VLOOKUP(K107,'名前関係'!$D$12:$J$41,7,FALSE)</f>
        <v>#N/A</v>
      </c>
      <c r="BV107" s="33">
        <f t="shared" si="79"/>
      </c>
      <c r="BW107" s="119">
        <f t="shared" si="80"/>
      </c>
      <c r="BX107" s="33">
        <f t="shared" si="81"/>
      </c>
      <c r="BY107" s="33">
        <f t="shared" si="82"/>
      </c>
      <c r="BZ107" s="33" t="e">
        <f>LOOKUP(K107,燃料,'名前関係'!$K$12:$K$41)</f>
        <v>#N/A</v>
      </c>
      <c r="CA107" s="32" t="e">
        <f t="shared" si="83"/>
        <v>#N/A</v>
      </c>
      <c r="CB107" s="31">
        <f t="shared" si="84"/>
      </c>
      <c r="CC107" s="31">
        <f t="shared" si="85"/>
      </c>
      <c r="CD107" s="31">
        <f t="shared" si="86"/>
      </c>
      <c r="CE107" s="31">
        <f t="shared" si="87"/>
      </c>
      <c r="CF107" s="33">
        <f>IF(OR(AV107="",AV107=0),"",IF(AND(LEFT(K107,2)="11",BD107=4,CK107&gt;"200109"),"18",LOOKUP(K107,燃料,'名前関係'!$J$12:$J$41))&amp;BB107&amp;BE107)</f>
      </c>
      <c r="CG107" s="33">
        <f>IF(OR(AU107="",AU107=0),"",IF(AND(LEFT(K107,2)="11",BD107=4,CK107&gt;"200109"),"18",LOOKUP(K107,燃料,'名前関係'!$J$12:$J$41))&amp;BB107&amp;BE107)</f>
      </c>
      <c r="CH107" s="31" t="e">
        <f t="shared" si="88"/>
        <v>#N/A</v>
      </c>
      <c r="CI107" s="31" t="e">
        <f t="shared" si="89"/>
        <v>#N/A</v>
      </c>
      <c r="CJ107" s="33" t="e">
        <f t="shared" si="97"/>
        <v>#N/A</v>
      </c>
      <c r="CK107" s="113">
        <f t="shared" si="90"/>
      </c>
      <c r="CL107" s="113">
        <f t="shared" si="91"/>
      </c>
      <c r="CM107" s="113">
        <f t="shared" si="92"/>
      </c>
      <c r="CN107" s="113">
        <f t="shared" si="93"/>
      </c>
      <c r="CO107" s="113">
        <f t="shared" si="94"/>
      </c>
      <c r="CP107" s="113">
        <f>IF(AND(K107&lt;&gt;"",B107=""),1,IF(COUNTIF($B$5:$B107,B107)&gt;1,1,0))</f>
        <v>0</v>
      </c>
    </row>
    <row r="108" spans="1:94" s="35" customFormat="1" ht="13.5" customHeight="1">
      <c r="A108" s="53"/>
      <c r="B108" s="53"/>
      <c r="C108" s="53"/>
      <c r="D108" s="53"/>
      <c r="E108" s="53"/>
      <c r="F108" s="53"/>
      <c r="G108" s="53"/>
      <c r="H108" s="404"/>
      <c r="I108" s="405"/>
      <c r="J108" s="53"/>
      <c r="K108" s="53"/>
      <c r="L108" s="406"/>
      <c r="M108" s="407"/>
      <c r="N108" s="277"/>
      <c r="O108" s="278"/>
      <c r="P108" s="279"/>
      <c r="Q108" s="279"/>
      <c r="R108" s="402">
        <f t="shared" si="53"/>
      </c>
      <c r="S108" s="402">
        <f t="shared" si="54"/>
      </c>
      <c r="T108" s="403"/>
      <c r="U108" s="150">
        <f t="shared" si="55"/>
      </c>
      <c r="V108" s="150">
        <f>IF(ISERROR(#REF!)=TRUE,"",#REF!)</f>
      </c>
      <c r="W108" s="151"/>
      <c r="X108" s="111">
        <f t="shared" si="56"/>
      </c>
      <c r="Y108" s="111"/>
      <c r="Z108" s="130"/>
      <c r="AA108" s="131"/>
      <c r="AB108" s="132"/>
      <c r="AC108" s="131"/>
      <c r="AD108" s="132"/>
      <c r="AE108" s="131"/>
      <c r="AF108" s="132"/>
      <c r="AG108" s="131"/>
      <c r="AH108" s="132"/>
      <c r="AI108" s="131"/>
      <c r="AJ108" s="132"/>
      <c r="AK108" s="266">
        <f t="shared" si="57"/>
      </c>
      <c r="AL108" s="128" t="e">
        <f t="shared" si="58"/>
        <v>#N/A</v>
      </c>
      <c r="AM108" s="127">
        <f t="shared" si="59"/>
      </c>
      <c r="AN108" s="127">
        <f t="shared" si="60"/>
      </c>
      <c r="AO108" s="113">
        <f t="shared" si="61"/>
      </c>
      <c r="AP108" s="112">
        <f t="shared" si="62"/>
      </c>
      <c r="AQ108" s="112">
        <f t="shared" si="63"/>
      </c>
      <c r="AR108" s="111">
        <f t="shared" si="64"/>
      </c>
      <c r="AS108" s="111">
        <f>IF(K108="","",LOOKUP($G$1,実績報告年度,'名前関係'!$E$44:$E$48))</f>
      </c>
      <c r="AT108" s="111">
        <f t="shared" si="65"/>
      </c>
      <c r="AU108" s="111">
        <f t="shared" si="66"/>
      </c>
      <c r="AV108" s="111">
        <f t="shared" si="67"/>
      </c>
      <c r="AW108" s="31">
        <f ca="1" t="shared" si="68"/>
        <v>0</v>
      </c>
      <c r="AX108" s="31" t="e">
        <f t="shared" si="95"/>
        <v>#N/A</v>
      </c>
      <c r="AY108" s="31">
        <f>ROWS($AY$4:AY108)-1</f>
        <v>104</v>
      </c>
      <c r="AZ108" s="111" t="e">
        <f t="shared" si="69"/>
        <v>#N/A</v>
      </c>
      <c r="BA108" s="31" t="e">
        <f>LOOKUP(G108,種類,'名前関係'!$E$2:$E$9)</f>
        <v>#N/A</v>
      </c>
      <c r="BB108" s="31" t="e">
        <f>LOOKUP(G108,種類,'名前関係'!$F$2:$F$9)</f>
        <v>#N/A</v>
      </c>
      <c r="BC108" s="32">
        <f t="shared" si="70"/>
        <v>1</v>
      </c>
      <c r="BD108" s="31">
        <f t="shared" si="71"/>
      </c>
      <c r="BE108" s="31">
        <f t="shared" si="72"/>
      </c>
      <c r="BF108" s="31" t="e">
        <f t="shared" si="73"/>
        <v>#N/A</v>
      </c>
      <c r="BG108" s="31" t="e">
        <f>LOOKUP(K108,燃料,'名前関係'!$E$12:$E$41)</f>
        <v>#N/A</v>
      </c>
      <c r="BH108" s="31">
        <f t="shared" si="74"/>
      </c>
      <c r="BI108" s="31" t="e">
        <f t="shared" si="75"/>
        <v>#N/A</v>
      </c>
      <c r="BJ108" s="31" t="e">
        <f t="shared" si="50"/>
        <v>#N/A</v>
      </c>
      <c r="BK108" s="31" t="e">
        <f>IF(OR(AND(LEFT(BH108,1)="U",BH108&lt;&gt;"U"),AND(LEFT(BH108,1)="L",BH108&lt;&gt;"L"),AND(LEFT(BH108,1)="T",BH108&lt;&gt;"T"),LEN(BH108)=3),1,LOOKUP(K108,燃料,'名前関係'!$F$12:$F$41))</f>
        <v>#N/A</v>
      </c>
      <c r="BL108" s="31" t="e">
        <f t="shared" si="96"/>
        <v>#N/A</v>
      </c>
      <c r="BM108" s="31" t="e">
        <f>IF(AND(LEFT(BH108,1)="V",BH108&lt;&gt;"V"),1,LOOKUP(K108,燃料,'名前関係'!$I$12:$I$41))</f>
        <v>#N/A</v>
      </c>
      <c r="BN108" s="268" t="e">
        <f t="shared" si="76"/>
        <v>#N/A</v>
      </c>
      <c r="BO108" s="32">
        <f>IF(ISERROR(BN108)=TRUE,"",IF(LEN(BN108)=2,LOOKUP(BN108,'名前関係'!$M$3:$M$10,'名前関係'!$N$3:$N$10),""))</f>
      </c>
      <c r="BP108" s="268" t="e">
        <f t="shared" si="77"/>
        <v>#N/A</v>
      </c>
      <c r="BQ108" s="32">
        <f>IF(ISERROR(BP108)=TRUE,"",IF(LEN(BP108)=2,LOOKUP(BP108,'名前関係'!$Q$3:$Q$6,'名前関係'!$R$3:$R$6),""))</f>
      </c>
      <c r="BR108" s="32">
        <f>IF(ISERROR(BP108)=TRUE,"",IF(LEN(BP108)=2,LOOKUP(BP108,'名前関係'!$Q$3:$Q$6,'名前関係'!$S$3:$S$6),""))</f>
      </c>
      <c r="BS108" s="31">
        <f>IF(Q108="",1,IF(RIGHT(LEFT($G$1,4),2)&gt;=LEFT(Q108,2),(IF(ISERROR(VLOOKUP(BH108,'名前関係'!$A$2:$B$22,2,FALSE)),0.7,VLOOKUP(BH108,'名前関係'!$A$2:$B$22,2,FALSE))),1))</f>
        <v>1</v>
      </c>
      <c r="BT108" s="33">
        <f t="shared" si="78"/>
      </c>
      <c r="BU108" s="34" t="e">
        <f>VLOOKUP(K108,'名前関係'!$D$12:$J$41,7,FALSE)</f>
        <v>#N/A</v>
      </c>
      <c r="BV108" s="33">
        <f t="shared" si="79"/>
      </c>
      <c r="BW108" s="119">
        <f t="shared" si="80"/>
      </c>
      <c r="BX108" s="33">
        <f t="shared" si="81"/>
      </c>
      <c r="BY108" s="33">
        <f t="shared" si="82"/>
      </c>
      <c r="BZ108" s="33" t="e">
        <f>LOOKUP(K108,燃料,'名前関係'!$K$12:$K$41)</f>
        <v>#N/A</v>
      </c>
      <c r="CA108" s="32" t="e">
        <f t="shared" si="83"/>
        <v>#N/A</v>
      </c>
      <c r="CB108" s="31">
        <f t="shared" si="84"/>
      </c>
      <c r="CC108" s="31">
        <f t="shared" si="85"/>
      </c>
      <c r="CD108" s="31">
        <f t="shared" si="86"/>
      </c>
      <c r="CE108" s="31">
        <f t="shared" si="87"/>
      </c>
      <c r="CF108" s="33">
        <f>IF(OR(AV108="",AV108=0),"",IF(AND(LEFT(K108,2)="11",BD108=4,CK108&gt;"200109"),"18",LOOKUP(K108,燃料,'名前関係'!$J$12:$J$41))&amp;BB108&amp;BE108)</f>
      </c>
      <c r="CG108" s="33">
        <f>IF(OR(AU108="",AU108=0),"",IF(AND(LEFT(K108,2)="11",BD108=4,CK108&gt;"200109"),"18",LOOKUP(K108,燃料,'名前関係'!$J$12:$J$41))&amp;BB108&amp;BE108)</f>
      </c>
      <c r="CH108" s="31" t="e">
        <f t="shared" si="88"/>
        <v>#N/A</v>
      </c>
      <c r="CI108" s="31" t="e">
        <f t="shared" si="89"/>
        <v>#N/A</v>
      </c>
      <c r="CJ108" s="33" t="e">
        <f t="shared" si="97"/>
        <v>#N/A</v>
      </c>
      <c r="CK108" s="113">
        <f t="shared" si="90"/>
      </c>
      <c r="CL108" s="113">
        <f t="shared" si="91"/>
      </c>
      <c r="CM108" s="113">
        <f t="shared" si="92"/>
      </c>
      <c r="CN108" s="113">
        <f t="shared" si="93"/>
      </c>
      <c r="CO108" s="113">
        <f t="shared" si="94"/>
      </c>
      <c r="CP108" s="113">
        <f>IF(AND(K108&lt;&gt;"",B108=""),1,IF(COUNTIF($B$5:$B108,B108)&gt;1,1,0))</f>
        <v>0</v>
      </c>
    </row>
    <row r="109" spans="1:94" s="35" customFormat="1" ht="13.5" customHeight="1">
      <c r="A109" s="53"/>
      <c r="B109" s="53"/>
      <c r="C109" s="53"/>
      <c r="D109" s="53"/>
      <c r="E109" s="53"/>
      <c r="F109" s="53"/>
      <c r="G109" s="53"/>
      <c r="H109" s="404"/>
      <c r="I109" s="405"/>
      <c r="J109" s="53"/>
      <c r="K109" s="53"/>
      <c r="L109" s="406"/>
      <c r="M109" s="407"/>
      <c r="N109" s="277"/>
      <c r="O109" s="278"/>
      <c r="P109" s="279"/>
      <c r="Q109" s="279"/>
      <c r="R109" s="402">
        <f t="shared" si="53"/>
      </c>
      <c r="S109" s="402">
        <f t="shared" si="54"/>
      </c>
      <c r="T109" s="403"/>
      <c r="U109" s="150">
        <f t="shared" si="55"/>
      </c>
      <c r="V109" s="150">
        <f>IF(ISERROR(#REF!)=TRUE,"",#REF!)</f>
      </c>
      <c r="W109" s="151"/>
      <c r="X109" s="111">
        <f t="shared" si="56"/>
      </c>
      <c r="Y109" s="111"/>
      <c r="Z109" s="130"/>
      <c r="AA109" s="131"/>
      <c r="AB109" s="132"/>
      <c r="AC109" s="131"/>
      <c r="AD109" s="132"/>
      <c r="AE109" s="131"/>
      <c r="AF109" s="132"/>
      <c r="AG109" s="131"/>
      <c r="AH109" s="132"/>
      <c r="AI109" s="131"/>
      <c r="AJ109" s="132"/>
      <c r="AK109" s="266">
        <f t="shared" si="57"/>
      </c>
      <c r="AL109" s="128" t="e">
        <f t="shared" si="58"/>
        <v>#N/A</v>
      </c>
      <c r="AM109" s="127">
        <f t="shared" si="59"/>
      </c>
      <c r="AN109" s="127">
        <f t="shared" si="60"/>
      </c>
      <c r="AO109" s="113">
        <f t="shared" si="61"/>
      </c>
      <c r="AP109" s="112">
        <f t="shared" si="62"/>
      </c>
      <c r="AQ109" s="112">
        <f t="shared" si="63"/>
      </c>
      <c r="AR109" s="111">
        <f t="shared" si="64"/>
      </c>
      <c r="AS109" s="111">
        <f>IF(K109="","",LOOKUP($G$1,実績報告年度,'名前関係'!$E$44:$E$48))</f>
      </c>
      <c r="AT109" s="111">
        <f t="shared" si="65"/>
      </c>
      <c r="AU109" s="111">
        <f t="shared" si="66"/>
      </c>
      <c r="AV109" s="111">
        <f t="shared" si="67"/>
      </c>
      <c r="AW109" s="31">
        <f ca="1" t="shared" si="68"/>
        <v>0</v>
      </c>
      <c r="AX109" s="31" t="e">
        <f t="shared" si="95"/>
        <v>#N/A</v>
      </c>
      <c r="AY109" s="31">
        <f>ROWS($AY$4:AY109)-1</f>
        <v>105</v>
      </c>
      <c r="AZ109" s="111" t="e">
        <f t="shared" si="69"/>
        <v>#N/A</v>
      </c>
      <c r="BA109" s="31" t="e">
        <f>LOOKUP(G109,種類,'名前関係'!$E$2:$E$9)</f>
        <v>#N/A</v>
      </c>
      <c r="BB109" s="31" t="e">
        <f>LOOKUP(G109,種類,'名前関係'!$F$2:$F$9)</f>
        <v>#N/A</v>
      </c>
      <c r="BC109" s="32">
        <f t="shared" si="70"/>
        <v>1</v>
      </c>
      <c r="BD109" s="31">
        <f t="shared" si="71"/>
      </c>
      <c r="BE109" s="31">
        <f t="shared" si="72"/>
      </c>
      <c r="BF109" s="31" t="e">
        <f t="shared" si="73"/>
        <v>#N/A</v>
      </c>
      <c r="BG109" s="31" t="e">
        <f>LOOKUP(K109,燃料,'名前関係'!$E$12:$E$41)</f>
        <v>#N/A</v>
      </c>
      <c r="BH109" s="31">
        <f t="shared" si="74"/>
      </c>
      <c r="BI109" s="31" t="e">
        <f t="shared" si="75"/>
        <v>#N/A</v>
      </c>
      <c r="BJ109" s="31" t="e">
        <f t="shared" si="50"/>
        <v>#N/A</v>
      </c>
      <c r="BK109" s="31" t="e">
        <f>IF(OR(AND(LEFT(BH109,1)="U",BH109&lt;&gt;"U"),AND(LEFT(BH109,1)="L",BH109&lt;&gt;"L"),AND(LEFT(BH109,1)="T",BH109&lt;&gt;"T"),LEN(BH109)=3),1,LOOKUP(K109,燃料,'名前関係'!$F$12:$F$41))</f>
        <v>#N/A</v>
      </c>
      <c r="BL109" s="31" t="e">
        <f t="shared" si="96"/>
        <v>#N/A</v>
      </c>
      <c r="BM109" s="31" t="e">
        <f>IF(AND(LEFT(BH109,1)="V",BH109&lt;&gt;"V"),1,LOOKUP(K109,燃料,'名前関係'!$I$12:$I$41))</f>
        <v>#N/A</v>
      </c>
      <c r="BN109" s="268" t="e">
        <f t="shared" si="76"/>
        <v>#N/A</v>
      </c>
      <c r="BO109" s="32">
        <f>IF(ISERROR(BN109)=TRUE,"",IF(LEN(BN109)=2,LOOKUP(BN109,'名前関係'!$M$3:$M$10,'名前関係'!$N$3:$N$10),""))</f>
      </c>
      <c r="BP109" s="268" t="e">
        <f t="shared" si="77"/>
        <v>#N/A</v>
      </c>
      <c r="BQ109" s="32">
        <f>IF(ISERROR(BP109)=TRUE,"",IF(LEN(BP109)=2,LOOKUP(BP109,'名前関係'!$Q$3:$Q$6,'名前関係'!$R$3:$R$6),""))</f>
      </c>
      <c r="BR109" s="32">
        <f>IF(ISERROR(BP109)=TRUE,"",IF(LEN(BP109)=2,LOOKUP(BP109,'名前関係'!$Q$3:$Q$6,'名前関係'!$S$3:$S$6),""))</f>
      </c>
      <c r="BS109" s="31">
        <f>IF(Q109="",1,IF(RIGHT(LEFT($G$1,4),2)&gt;=LEFT(Q109,2),(IF(ISERROR(VLOOKUP(BH109,'名前関係'!$A$2:$B$22,2,FALSE)),0.7,VLOOKUP(BH109,'名前関係'!$A$2:$B$22,2,FALSE))),1))</f>
        <v>1</v>
      </c>
      <c r="BT109" s="33">
        <f t="shared" si="78"/>
      </c>
      <c r="BU109" s="34" t="e">
        <f>VLOOKUP(K109,'名前関係'!$D$12:$J$41,7,FALSE)</f>
        <v>#N/A</v>
      </c>
      <c r="BV109" s="33">
        <f t="shared" si="79"/>
      </c>
      <c r="BW109" s="119">
        <f t="shared" si="80"/>
      </c>
      <c r="BX109" s="33">
        <f t="shared" si="81"/>
      </c>
      <c r="BY109" s="33">
        <f t="shared" si="82"/>
      </c>
      <c r="BZ109" s="33" t="e">
        <f>LOOKUP(K109,燃料,'名前関係'!$K$12:$K$41)</f>
        <v>#N/A</v>
      </c>
      <c r="CA109" s="32" t="e">
        <f t="shared" si="83"/>
        <v>#N/A</v>
      </c>
      <c r="CB109" s="31">
        <f t="shared" si="84"/>
      </c>
      <c r="CC109" s="31">
        <f t="shared" si="85"/>
      </c>
      <c r="CD109" s="31">
        <f t="shared" si="86"/>
      </c>
      <c r="CE109" s="31">
        <f t="shared" si="87"/>
      </c>
      <c r="CF109" s="33">
        <f>IF(OR(AV109="",AV109=0),"",IF(AND(LEFT(K109,2)="11",BD109=4,CK109&gt;"200109"),"18",LOOKUP(K109,燃料,'名前関係'!$J$12:$J$41))&amp;BB109&amp;BE109)</f>
      </c>
      <c r="CG109" s="33">
        <f>IF(OR(AU109="",AU109=0),"",IF(AND(LEFT(K109,2)="11",BD109=4,CK109&gt;"200109"),"18",LOOKUP(K109,燃料,'名前関係'!$J$12:$J$41))&amp;BB109&amp;BE109)</f>
      </c>
      <c r="CH109" s="31" t="e">
        <f t="shared" si="88"/>
        <v>#N/A</v>
      </c>
      <c r="CI109" s="31" t="e">
        <f t="shared" si="89"/>
        <v>#N/A</v>
      </c>
      <c r="CJ109" s="33" t="e">
        <f t="shared" si="97"/>
        <v>#N/A</v>
      </c>
      <c r="CK109" s="113">
        <f t="shared" si="90"/>
      </c>
      <c r="CL109" s="113">
        <f t="shared" si="91"/>
      </c>
      <c r="CM109" s="113">
        <f t="shared" si="92"/>
      </c>
      <c r="CN109" s="113">
        <f t="shared" si="93"/>
      </c>
      <c r="CO109" s="113">
        <f t="shared" si="94"/>
      </c>
      <c r="CP109" s="113">
        <f>IF(AND(K109&lt;&gt;"",B109=""),1,IF(COUNTIF($B$5:$B109,B109)&gt;1,1,0))</f>
        <v>0</v>
      </c>
    </row>
    <row r="110" spans="1:94" s="35" customFormat="1" ht="13.5" customHeight="1">
      <c r="A110" s="53"/>
      <c r="B110" s="53"/>
      <c r="C110" s="53"/>
      <c r="D110" s="53"/>
      <c r="E110" s="53"/>
      <c r="F110" s="53"/>
      <c r="G110" s="53"/>
      <c r="H110" s="404"/>
      <c r="I110" s="405"/>
      <c r="J110" s="53"/>
      <c r="K110" s="53"/>
      <c r="L110" s="406"/>
      <c r="M110" s="407"/>
      <c r="N110" s="277"/>
      <c r="O110" s="278"/>
      <c r="P110" s="279"/>
      <c r="Q110" s="279"/>
      <c r="R110" s="402">
        <f t="shared" si="53"/>
      </c>
      <c r="S110" s="402">
        <f t="shared" si="54"/>
      </c>
      <c r="T110" s="403"/>
      <c r="U110" s="150">
        <f t="shared" si="55"/>
      </c>
      <c r="V110" s="150">
        <f>IF(ISERROR(#REF!)=TRUE,"",#REF!)</f>
      </c>
      <c r="W110" s="151"/>
      <c r="X110" s="111">
        <f t="shared" si="56"/>
      </c>
      <c r="Y110" s="111"/>
      <c r="Z110" s="130"/>
      <c r="AA110" s="131"/>
      <c r="AB110" s="132"/>
      <c r="AC110" s="131"/>
      <c r="AD110" s="132"/>
      <c r="AE110" s="131"/>
      <c r="AF110" s="132"/>
      <c r="AG110" s="131"/>
      <c r="AH110" s="132"/>
      <c r="AI110" s="131"/>
      <c r="AJ110" s="132"/>
      <c r="AK110" s="266">
        <f t="shared" si="57"/>
      </c>
      <c r="AL110" s="128" t="e">
        <f t="shared" si="58"/>
        <v>#N/A</v>
      </c>
      <c r="AM110" s="127">
        <f t="shared" si="59"/>
      </c>
      <c r="AN110" s="127">
        <f t="shared" si="60"/>
      </c>
      <c r="AO110" s="113">
        <f t="shared" si="61"/>
      </c>
      <c r="AP110" s="112">
        <f t="shared" si="62"/>
      </c>
      <c r="AQ110" s="112">
        <f t="shared" si="63"/>
      </c>
      <c r="AR110" s="111">
        <f t="shared" si="64"/>
      </c>
      <c r="AS110" s="111">
        <f>IF(K110="","",LOOKUP($G$1,実績報告年度,'名前関係'!$E$44:$E$48))</f>
      </c>
      <c r="AT110" s="111">
        <f t="shared" si="65"/>
      </c>
      <c r="AU110" s="111">
        <f t="shared" si="66"/>
      </c>
      <c r="AV110" s="111">
        <f t="shared" si="67"/>
      </c>
      <c r="AW110" s="31">
        <f ca="1" t="shared" si="68"/>
        <v>0</v>
      </c>
      <c r="AX110" s="31" t="e">
        <f t="shared" si="95"/>
        <v>#N/A</v>
      </c>
      <c r="AY110" s="31">
        <f>ROWS($AY$4:AY110)-1</f>
        <v>106</v>
      </c>
      <c r="AZ110" s="111" t="e">
        <f t="shared" si="69"/>
        <v>#N/A</v>
      </c>
      <c r="BA110" s="31" t="e">
        <f>LOOKUP(G110,種類,'名前関係'!$E$2:$E$9)</f>
        <v>#N/A</v>
      </c>
      <c r="BB110" s="31" t="e">
        <f>LOOKUP(G110,種類,'名前関係'!$F$2:$F$9)</f>
        <v>#N/A</v>
      </c>
      <c r="BC110" s="32">
        <f t="shared" si="70"/>
        <v>1</v>
      </c>
      <c r="BD110" s="31">
        <f t="shared" si="71"/>
      </c>
      <c r="BE110" s="31">
        <f t="shared" si="72"/>
      </c>
      <c r="BF110" s="31" t="e">
        <f t="shared" si="73"/>
        <v>#N/A</v>
      </c>
      <c r="BG110" s="31" t="e">
        <f>LOOKUP(K110,燃料,'名前関係'!$E$12:$E$41)</f>
        <v>#N/A</v>
      </c>
      <c r="BH110" s="31">
        <f t="shared" si="74"/>
      </c>
      <c r="BI110" s="31" t="e">
        <f t="shared" si="75"/>
        <v>#N/A</v>
      </c>
      <c r="BJ110" s="31" t="e">
        <f t="shared" si="50"/>
        <v>#N/A</v>
      </c>
      <c r="BK110" s="31" t="e">
        <f>IF(OR(AND(LEFT(BH110,1)="U",BH110&lt;&gt;"U"),AND(LEFT(BH110,1)="L",BH110&lt;&gt;"L"),AND(LEFT(BH110,1)="T",BH110&lt;&gt;"T"),LEN(BH110)=3),1,LOOKUP(K110,燃料,'名前関係'!$F$12:$F$41))</f>
        <v>#N/A</v>
      </c>
      <c r="BL110" s="31" t="e">
        <f t="shared" si="96"/>
        <v>#N/A</v>
      </c>
      <c r="BM110" s="31" t="e">
        <f>IF(AND(LEFT(BH110,1)="V",BH110&lt;&gt;"V"),1,LOOKUP(K110,燃料,'名前関係'!$I$12:$I$41))</f>
        <v>#N/A</v>
      </c>
      <c r="BN110" s="268" t="e">
        <f t="shared" si="76"/>
        <v>#N/A</v>
      </c>
      <c r="BO110" s="32">
        <f>IF(ISERROR(BN110)=TRUE,"",IF(LEN(BN110)=2,LOOKUP(BN110,'名前関係'!$M$3:$M$10,'名前関係'!$N$3:$N$10),""))</f>
      </c>
      <c r="BP110" s="268" t="e">
        <f t="shared" si="77"/>
        <v>#N/A</v>
      </c>
      <c r="BQ110" s="32">
        <f>IF(ISERROR(BP110)=TRUE,"",IF(LEN(BP110)=2,LOOKUP(BP110,'名前関係'!$Q$3:$Q$6,'名前関係'!$R$3:$R$6),""))</f>
      </c>
      <c r="BR110" s="32">
        <f>IF(ISERROR(BP110)=TRUE,"",IF(LEN(BP110)=2,LOOKUP(BP110,'名前関係'!$Q$3:$Q$6,'名前関係'!$S$3:$S$6),""))</f>
      </c>
      <c r="BS110" s="31">
        <f>IF(Q110="",1,IF(RIGHT(LEFT($G$1,4),2)&gt;=LEFT(Q110,2),(IF(ISERROR(VLOOKUP(BH110,'名前関係'!$A$2:$B$22,2,FALSE)),0.7,VLOOKUP(BH110,'名前関係'!$A$2:$B$22,2,FALSE))),1))</f>
        <v>1</v>
      </c>
      <c r="BT110" s="33">
        <f t="shared" si="78"/>
      </c>
      <c r="BU110" s="34" t="e">
        <f>VLOOKUP(K110,'名前関係'!$D$12:$J$41,7,FALSE)</f>
        <v>#N/A</v>
      </c>
      <c r="BV110" s="33">
        <f t="shared" si="79"/>
      </c>
      <c r="BW110" s="119">
        <f t="shared" si="80"/>
      </c>
      <c r="BX110" s="33">
        <f t="shared" si="81"/>
      </c>
      <c r="BY110" s="33">
        <f t="shared" si="82"/>
      </c>
      <c r="BZ110" s="33" t="e">
        <f>LOOKUP(K110,燃料,'名前関係'!$K$12:$K$41)</f>
        <v>#N/A</v>
      </c>
      <c r="CA110" s="32" t="e">
        <f t="shared" si="83"/>
        <v>#N/A</v>
      </c>
      <c r="CB110" s="31">
        <f t="shared" si="84"/>
      </c>
      <c r="CC110" s="31">
        <f t="shared" si="85"/>
      </c>
      <c r="CD110" s="31">
        <f t="shared" si="86"/>
      </c>
      <c r="CE110" s="31">
        <f t="shared" si="87"/>
      </c>
      <c r="CF110" s="33">
        <f>IF(OR(AV110="",AV110=0),"",IF(AND(LEFT(K110,2)="11",BD110=4,CK110&gt;"200109"),"18",LOOKUP(K110,燃料,'名前関係'!$J$12:$J$41))&amp;BB110&amp;BE110)</f>
      </c>
      <c r="CG110" s="33">
        <f>IF(OR(AU110="",AU110=0),"",IF(AND(LEFT(K110,2)="11",BD110=4,CK110&gt;"200109"),"18",LOOKUP(K110,燃料,'名前関係'!$J$12:$J$41))&amp;BB110&amp;BE110)</f>
      </c>
      <c r="CH110" s="31" t="e">
        <f t="shared" si="88"/>
        <v>#N/A</v>
      </c>
      <c r="CI110" s="31" t="e">
        <f t="shared" si="89"/>
        <v>#N/A</v>
      </c>
      <c r="CJ110" s="33" t="e">
        <f t="shared" si="97"/>
        <v>#N/A</v>
      </c>
      <c r="CK110" s="113">
        <f t="shared" si="90"/>
      </c>
      <c r="CL110" s="113">
        <f t="shared" si="91"/>
      </c>
      <c r="CM110" s="113">
        <f t="shared" si="92"/>
      </c>
      <c r="CN110" s="113">
        <f t="shared" si="93"/>
      </c>
      <c r="CO110" s="113">
        <f t="shared" si="94"/>
      </c>
      <c r="CP110" s="113">
        <f>IF(AND(K110&lt;&gt;"",B110=""),1,IF(COUNTIF($B$5:$B110,B110)&gt;1,1,0))</f>
        <v>0</v>
      </c>
    </row>
    <row r="111" spans="1:94" s="35" customFormat="1" ht="13.5" customHeight="1">
      <c r="A111" s="53"/>
      <c r="B111" s="53"/>
      <c r="C111" s="53"/>
      <c r="D111" s="53"/>
      <c r="E111" s="53"/>
      <c r="F111" s="53"/>
      <c r="G111" s="53"/>
      <c r="H111" s="404"/>
      <c r="I111" s="405"/>
      <c r="J111" s="53"/>
      <c r="K111" s="53"/>
      <c r="L111" s="406"/>
      <c r="M111" s="407"/>
      <c r="N111" s="277"/>
      <c r="O111" s="278"/>
      <c r="P111" s="279"/>
      <c r="Q111" s="279"/>
      <c r="R111" s="402">
        <f t="shared" si="53"/>
      </c>
      <c r="S111" s="402">
        <f t="shared" si="54"/>
      </c>
      <c r="T111" s="403"/>
      <c r="U111" s="150">
        <f t="shared" si="55"/>
      </c>
      <c r="V111" s="150">
        <f>IF(ISERROR(#REF!)=TRUE,"",#REF!)</f>
      </c>
      <c r="W111" s="151"/>
      <c r="X111" s="111">
        <f t="shared" si="56"/>
      </c>
      <c r="Y111" s="111"/>
      <c r="Z111" s="130"/>
      <c r="AA111" s="131"/>
      <c r="AB111" s="132"/>
      <c r="AC111" s="131"/>
      <c r="AD111" s="132"/>
      <c r="AE111" s="131"/>
      <c r="AF111" s="132"/>
      <c r="AG111" s="131"/>
      <c r="AH111" s="132"/>
      <c r="AI111" s="131"/>
      <c r="AJ111" s="132"/>
      <c r="AK111" s="266">
        <f t="shared" si="57"/>
      </c>
      <c r="AL111" s="128" t="e">
        <f t="shared" si="58"/>
        <v>#N/A</v>
      </c>
      <c r="AM111" s="127">
        <f t="shared" si="59"/>
      </c>
      <c r="AN111" s="127">
        <f t="shared" si="60"/>
      </c>
      <c r="AO111" s="113">
        <f t="shared" si="61"/>
      </c>
      <c r="AP111" s="112">
        <f t="shared" si="62"/>
      </c>
      <c r="AQ111" s="112">
        <f t="shared" si="63"/>
      </c>
      <c r="AR111" s="111">
        <f t="shared" si="64"/>
      </c>
      <c r="AS111" s="111">
        <f>IF(K111="","",LOOKUP($G$1,実績報告年度,'名前関係'!$E$44:$E$48))</f>
      </c>
      <c r="AT111" s="111">
        <f t="shared" si="65"/>
      </c>
      <c r="AU111" s="111">
        <f t="shared" si="66"/>
      </c>
      <c r="AV111" s="111">
        <f t="shared" si="67"/>
      </c>
      <c r="AW111" s="31">
        <f ca="1" t="shared" si="68"/>
        <v>0</v>
      </c>
      <c r="AX111" s="31" t="e">
        <f t="shared" si="95"/>
        <v>#N/A</v>
      </c>
      <c r="AY111" s="31">
        <f>ROWS($AY$4:AY111)-1</f>
        <v>107</v>
      </c>
      <c r="AZ111" s="111" t="e">
        <f t="shared" si="69"/>
        <v>#N/A</v>
      </c>
      <c r="BA111" s="31" t="e">
        <f>LOOKUP(G111,種類,'名前関係'!$E$2:$E$9)</f>
        <v>#N/A</v>
      </c>
      <c r="BB111" s="31" t="e">
        <f>LOOKUP(G111,種類,'名前関係'!$F$2:$F$9)</f>
        <v>#N/A</v>
      </c>
      <c r="BC111" s="32">
        <f t="shared" si="70"/>
        <v>1</v>
      </c>
      <c r="BD111" s="31">
        <f t="shared" si="71"/>
      </c>
      <c r="BE111" s="31">
        <f t="shared" si="72"/>
      </c>
      <c r="BF111" s="31" t="e">
        <f t="shared" si="73"/>
        <v>#N/A</v>
      </c>
      <c r="BG111" s="31" t="e">
        <f>LOOKUP(K111,燃料,'名前関係'!$E$12:$E$41)</f>
        <v>#N/A</v>
      </c>
      <c r="BH111" s="31">
        <f t="shared" si="74"/>
      </c>
      <c r="BI111" s="31" t="e">
        <f t="shared" si="75"/>
        <v>#N/A</v>
      </c>
      <c r="BJ111" s="31" t="e">
        <f t="shared" si="50"/>
        <v>#N/A</v>
      </c>
      <c r="BK111" s="31" t="e">
        <f>IF(OR(AND(LEFT(BH111,1)="U",BH111&lt;&gt;"U"),AND(LEFT(BH111,1)="L",BH111&lt;&gt;"L"),AND(LEFT(BH111,1)="T",BH111&lt;&gt;"T"),LEN(BH111)=3),1,LOOKUP(K111,燃料,'名前関係'!$F$12:$F$41))</f>
        <v>#N/A</v>
      </c>
      <c r="BL111" s="31" t="e">
        <f t="shared" si="96"/>
        <v>#N/A</v>
      </c>
      <c r="BM111" s="31" t="e">
        <f>IF(AND(LEFT(BH111,1)="V",BH111&lt;&gt;"V"),1,LOOKUP(K111,燃料,'名前関係'!$I$12:$I$41))</f>
        <v>#N/A</v>
      </c>
      <c r="BN111" s="268" t="e">
        <f t="shared" si="76"/>
        <v>#N/A</v>
      </c>
      <c r="BO111" s="32">
        <f>IF(ISERROR(BN111)=TRUE,"",IF(LEN(BN111)=2,LOOKUP(BN111,'名前関係'!$M$3:$M$10,'名前関係'!$N$3:$N$10),""))</f>
      </c>
      <c r="BP111" s="268" t="e">
        <f t="shared" si="77"/>
        <v>#N/A</v>
      </c>
      <c r="BQ111" s="32">
        <f>IF(ISERROR(BP111)=TRUE,"",IF(LEN(BP111)=2,LOOKUP(BP111,'名前関係'!$Q$3:$Q$6,'名前関係'!$R$3:$R$6),""))</f>
      </c>
      <c r="BR111" s="32">
        <f>IF(ISERROR(BP111)=TRUE,"",IF(LEN(BP111)=2,LOOKUP(BP111,'名前関係'!$Q$3:$Q$6,'名前関係'!$S$3:$S$6),""))</f>
      </c>
      <c r="BS111" s="31">
        <f>IF(Q111="",1,IF(RIGHT(LEFT($G$1,4),2)&gt;=LEFT(Q111,2),(IF(ISERROR(VLOOKUP(BH111,'名前関係'!$A$2:$B$22,2,FALSE)),0.7,VLOOKUP(BH111,'名前関係'!$A$2:$B$22,2,FALSE))),1))</f>
        <v>1</v>
      </c>
      <c r="BT111" s="33">
        <f t="shared" si="78"/>
      </c>
      <c r="BU111" s="34" t="e">
        <f>VLOOKUP(K111,'名前関係'!$D$12:$J$41,7,FALSE)</f>
        <v>#N/A</v>
      </c>
      <c r="BV111" s="33">
        <f t="shared" si="79"/>
      </c>
      <c r="BW111" s="119">
        <f t="shared" si="80"/>
      </c>
      <c r="BX111" s="33">
        <f t="shared" si="81"/>
      </c>
      <c r="BY111" s="33">
        <f t="shared" si="82"/>
      </c>
      <c r="BZ111" s="33" t="e">
        <f>LOOKUP(K111,燃料,'名前関係'!$K$12:$K$41)</f>
        <v>#N/A</v>
      </c>
      <c r="CA111" s="32" t="e">
        <f t="shared" si="83"/>
        <v>#N/A</v>
      </c>
      <c r="CB111" s="31">
        <f t="shared" si="84"/>
      </c>
      <c r="CC111" s="31">
        <f t="shared" si="85"/>
      </c>
      <c r="CD111" s="31">
        <f t="shared" si="86"/>
      </c>
      <c r="CE111" s="31">
        <f t="shared" si="87"/>
      </c>
      <c r="CF111" s="33">
        <f>IF(OR(AV111="",AV111=0),"",IF(AND(LEFT(K111,2)="11",BD111=4,CK111&gt;"200109"),"18",LOOKUP(K111,燃料,'名前関係'!$J$12:$J$41))&amp;BB111&amp;BE111)</f>
      </c>
      <c r="CG111" s="33">
        <f>IF(OR(AU111="",AU111=0),"",IF(AND(LEFT(K111,2)="11",BD111=4,CK111&gt;"200109"),"18",LOOKUP(K111,燃料,'名前関係'!$J$12:$J$41))&amp;BB111&amp;BE111)</f>
      </c>
      <c r="CH111" s="31" t="e">
        <f t="shared" si="88"/>
        <v>#N/A</v>
      </c>
      <c r="CI111" s="31" t="e">
        <f t="shared" si="89"/>
        <v>#N/A</v>
      </c>
      <c r="CJ111" s="33" t="e">
        <f t="shared" si="97"/>
        <v>#N/A</v>
      </c>
      <c r="CK111" s="113">
        <f t="shared" si="90"/>
      </c>
      <c r="CL111" s="113">
        <f t="shared" si="91"/>
      </c>
      <c r="CM111" s="113">
        <f t="shared" si="92"/>
      </c>
      <c r="CN111" s="113">
        <f t="shared" si="93"/>
      </c>
      <c r="CO111" s="113">
        <f t="shared" si="94"/>
      </c>
      <c r="CP111" s="113">
        <f>IF(AND(K111&lt;&gt;"",B111=""),1,IF(COUNTIF($B$5:$B111,B111)&gt;1,1,0))</f>
        <v>0</v>
      </c>
    </row>
    <row r="112" spans="1:94" s="35" customFormat="1" ht="13.5" customHeight="1">
      <c r="A112" s="53"/>
      <c r="B112" s="53"/>
      <c r="C112" s="53"/>
      <c r="D112" s="53"/>
      <c r="E112" s="53"/>
      <c r="F112" s="53"/>
      <c r="G112" s="53"/>
      <c r="H112" s="404"/>
      <c r="I112" s="405"/>
      <c r="J112" s="53"/>
      <c r="K112" s="53"/>
      <c r="L112" s="406"/>
      <c r="M112" s="407"/>
      <c r="N112" s="277"/>
      <c r="O112" s="278"/>
      <c r="P112" s="279"/>
      <c r="Q112" s="279"/>
      <c r="R112" s="402">
        <f t="shared" si="53"/>
      </c>
      <c r="S112" s="402">
        <f t="shared" si="54"/>
      </c>
      <c r="T112" s="403"/>
      <c r="U112" s="150">
        <f t="shared" si="55"/>
      </c>
      <c r="V112" s="150">
        <f>IF(ISERROR(#REF!)=TRUE,"",#REF!)</f>
      </c>
      <c r="W112" s="151"/>
      <c r="X112" s="111">
        <f t="shared" si="56"/>
      </c>
      <c r="Y112" s="111"/>
      <c r="Z112" s="130"/>
      <c r="AA112" s="131"/>
      <c r="AB112" s="132"/>
      <c r="AC112" s="131"/>
      <c r="AD112" s="132"/>
      <c r="AE112" s="131"/>
      <c r="AF112" s="132"/>
      <c r="AG112" s="131"/>
      <c r="AH112" s="132"/>
      <c r="AI112" s="131"/>
      <c r="AJ112" s="132"/>
      <c r="AK112" s="266">
        <f t="shared" si="57"/>
      </c>
      <c r="AL112" s="128" t="e">
        <f t="shared" si="58"/>
        <v>#N/A</v>
      </c>
      <c r="AM112" s="127">
        <f t="shared" si="59"/>
      </c>
      <c r="AN112" s="127">
        <f t="shared" si="60"/>
      </c>
      <c r="AO112" s="113">
        <f t="shared" si="61"/>
      </c>
      <c r="AP112" s="112">
        <f t="shared" si="62"/>
      </c>
      <c r="AQ112" s="112">
        <f t="shared" si="63"/>
      </c>
      <c r="AR112" s="111">
        <f t="shared" si="64"/>
      </c>
      <c r="AS112" s="111">
        <f>IF(K112="","",LOOKUP($G$1,実績報告年度,'名前関係'!$E$44:$E$48))</f>
      </c>
      <c r="AT112" s="111">
        <f t="shared" si="65"/>
      </c>
      <c r="AU112" s="111">
        <f t="shared" si="66"/>
      </c>
      <c r="AV112" s="111">
        <f t="shared" si="67"/>
      </c>
      <c r="AW112" s="31">
        <f ca="1" t="shared" si="68"/>
        <v>0</v>
      </c>
      <c r="AX112" s="31" t="e">
        <f t="shared" si="95"/>
        <v>#N/A</v>
      </c>
      <c r="AY112" s="31">
        <f>ROWS($AY$4:AY112)-1</f>
        <v>108</v>
      </c>
      <c r="AZ112" s="111" t="e">
        <f t="shared" si="69"/>
        <v>#N/A</v>
      </c>
      <c r="BA112" s="31" t="e">
        <f>LOOKUP(G112,種類,'名前関係'!$E$2:$E$9)</f>
        <v>#N/A</v>
      </c>
      <c r="BB112" s="31" t="e">
        <f>LOOKUP(G112,種類,'名前関係'!$F$2:$F$9)</f>
        <v>#N/A</v>
      </c>
      <c r="BC112" s="32">
        <f t="shared" si="70"/>
        <v>1</v>
      </c>
      <c r="BD112" s="31">
        <f t="shared" si="71"/>
      </c>
      <c r="BE112" s="31">
        <f t="shared" si="72"/>
      </c>
      <c r="BF112" s="31" t="e">
        <f t="shared" si="73"/>
        <v>#N/A</v>
      </c>
      <c r="BG112" s="31" t="e">
        <f>LOOKUP(K112,燃料,'名前関係'!$E$12:$E$41)</f>
        <v>#N/A</v>
      </c>
      <c r="BH112" s="31">
        <f t="shared" si="74"/>
      </c>
      <c r="BI112" s="31" t="e">
        <f t="shared" si="75"/>
        <v>#N/A</v>
      </c>
      <c r="BJ112" s="31" t="e">
        <f t="shared" si="50"/>
        <v>#N/A</v>
      </c>
      <c r="BK112" s="31" t="e">
        <f>IF(OR(AND(LEFT(BH112,1)="U",BH112&lt;&gt;"U"),AND(LEFT(BH112,1)="L",BH112&lt;&gt;"L"),AND(LEFT(BH112,1)="T",BH112&lt;&gt;"T"),LEN(BH112)=3),1,LOOKUP(K112,燃料,'名前関係'!$F$12:$F$41))</f>
        <v>#N/A</v>
      </c>
      <c r="BL112" s="31" t="e">
        <f t="shared" si="96"/>
        <v>#N/A</v>
      </c>
      <c r="BM112" s="31" t="e">
        <f>IF(AND(LEFT(BH112,1)="V",BH112&lt;&gt;"V"),1,LOOKUP(K112,燃料,'名前関係'!$I$12:$I$41))</f>
        <v>#N/A</v>
      </c>
      <c r="BN112" s="268" t="e">
        <f t="shared" si="76"/>
        <v>#N/A</v>
      </c>
      <c r="BO112" s="32">
        <f>IF(ISERROR(BN112)=TRUE,"",IF(LEN(BN112)=2,LOOKUP(BN112,'名前関係'!$M$3:$M$10,'名前関係'!$N$3:$N$10),""))</f>
      </c>
      <c r="BP112" s="268" t="e">
        <f t="shared" si="77"/>
        <v>#N/A</v>
      </c>
      <c r="BQ112" s="32">
        <f>IF(ISERROR(BP112)=TRUE,"",IF(LEN(BP112)=2,LOOKUP(BP112,'名前関係'!$Q$3:$Q$6,'名前関係'!$R$3:$R$6),""))</f>
      </c>
      <c r="BR112" s="32">
        <f>IF(ISERROR(BP112)=TRUE,"",IF(LEN(BP112)=2,LOOKUP(BP112,'名前関係'!$Q$3:$Q$6,'名前関係'!$S$3:$S$6),""))</f>
      </c>
      <c r="BS112" s="31">
        <f>IF(Q112="",1,IF(RIGHT(LEFT($G$1,4),2)&gt;=LEFT(Q112,2),(IF(ISERROR(VLOOKUP(BH112,'名前関係'!$A$2:$B$22,2,FALSE)),0.7,VLOOKUP(BH112,'名前関係'!$A$2:$B$22,2,FALSE))),1))</f>
        <v>1</v>
      </c>
      <c r="BT112" s="33">
        <f t="shared" si="78"/>
      </c>
      <c r="BU112" s="34" t="e">
        <f>VLOOKUP(K112,'名前関係'!$D$12:$J$41,7,FALSE)</f>
        <v>#N/A</v>
      </c>
      <c r="BV112" s="33">
        <f t="shared" si="79"/>
      </c>
      <c r="BW112" s="119">
        <f t="shared" si="80"/>
      </c>
      <c r="BX112" s="33">
        <f t="shared" si="81"/>
      </c>
      <c r="BY112" s="33">
        <f t="shared" si="82"/>
      </c>
      <c r="BZ112" s="33" t="e">
        <f>LOOKUP(K112,燃料,'名前関係'!$K$12:$K$41)</f>
        <v>#N/A</v>
      </c>
      <c r="CA112" s="32" t="e">
        <f t="shared" si="83"/>
        <v>#N/A</v>
      </c>
      <c r="CB112" s="31">
        <f t="shared" si="84"/>
      </c>
      <c r="CC112" s="31">
        <f t="shared" si="85"/>
      </c>
      <c r="CD112" s="31">
        <f t="shared" si="86"/>
      </c>
      <c r="CE112" s="31">
        <f t="shared" si="87"/>
      </c>
      <c r="CF112" s="33">
        <f>IF(OR(AV112="",AV112=0),"",IF(AND(LEFT(K112,2)="11",BD112=4,CK112&gt;"200109"),"18",LOOKUP(K112,燃料,'名前関係'!$J$12:$J$41))&amp;BB112&amp;BE112)</f>
      </c>
      <c r="CG112" s="33">
        <f>IF(OR(AU112="",AU112=0),"",IF(AND(LEFT(K112,2)="11",BD112=4,CK112&gt;"200109"),"18",LOOKUP(K112,燃料,'名前関係'!$J$12:$J$41))&amp;BB112&amp;BE112)</f>
      </c>
      <c r="CH112" s="31" t="e">
        <f t="shared" si="88"/>
        <v>#N/A</v>
      </c>
      <c r="CI112" s="31" t="e">
        <f t="shared" si="89"/>
        <v>#N/A</v>
      </c>
      <c r="CJ112" s="33" t="e">
        <f t="shared" si="97"/>
        <v>#N/A</v>
      </c>
      <c r="CK112" s="113">
        <f t="shared" si="90"/>
      </c>
      <c r="CL112" s="113">
        <f t="shared" si="91"/>
      </c>
      <c r="CM112" s="113">
        <f t="shared" si="92"/>
      </c>
      <c r="CN112" s="113">
        <f t="shared" si="93"/>
      </c>
      <c r="CO112" s="113">
        <f t="shared" si="94"/>
      </c>
      <c r="CP112" s="113">
        <f>IF(AND(K112&lt;&gt;"",B112=""),1,IF(COUNTIF($B$5:$B112,B112)&gt;1,1,0))</f>
        <v>0</v>
      </c>
    </row>
    <row r="113" spans="1:94" s="35" customFormat="1" ht="13.5" customHeight="1">
      <c r="A113" s="53"/>
      <c r="B113" s="53"/>
      <c r="C113" s="53"/>
      <c r="D113" s="53"/>
      <c r="E113" s="53"/>
      <c r="F113" s="53"/>
      <c r="G113" s="53"/>
      <c r="H113" s="404"/>
      <c r="I113" s="405"/>
      <c r="J113" s="53"/>
      <c r="K113" s="53"/>
      <c r="L113" s="406"/>
      <c r="M113" s="407"/>
      <c r="N113" s="277"/>
      <c r="O113" s="278"/>
      <c r="P113" s="279"/>
      <c r="Q113" s="279"/>
      <c r="R113" s="402">
        <f t="shared" si="53"/>
      </c>
      <c r="S113" s="402">
        <f t="shared" si="54"/>
      </c>
      <c r="T113" s="403"/>
      <c r="U113" s="150">
        <f t="shared" si="55"/>
      </c>
      <c r="V113" s="150">
        <f>IF(ISERROR(#REF!)=TRUE,"",#REF!)</f>
      </c>
      <c r="W113" s="151"/>
      <c r="X113" s="111">
        <f t="shared" si="56"/>
      </c>
      <c r="Y113" s="111"/>
      <c r="Z113" s="130"/>
      <c r="AA113" s="131"/>
      <c r="AB113" s="132"/>
      <c r="AC113" s="131"/>
      <c r="AD113" s="132"/>
      <c r="AE113" s="131"/>
      <c r="AF113" s="132"/>
      <c r="AG113" s="131"/>
      <c r="AH113" s="132"/>
      <c r="AI113" s="131"/>
      <c r="AJ113" s="132"/>
      <c r="AK113" s="266">
        <f t="shared" si="57"/>
      </c>
      <c r="AL113" s="128" t="e">
        <f t="shared" si="58"/>
        <v>#N/A</v>
      </c>
      <c r="AM113" s="127">
        <f t="shared" si="59"/>
      </c>
      <c r="AN113" s="127">
        <f t="shared" si="60"/>
      </c>
      <c r="AO113" s="113">
        <f t="shared" si="61"/>
      </c>
      <c r="AP113" s="112">
        <f t="shared" si="62"/>
      </c>
      <c r="AQ113" s="112">
        <f t="shared" si="63"/>
      </c>
      <c r="AR113" s="111">
        <f t="shared" si="64"/>
      </c>
      <c r="AS113" s="111">
        <f>IF(K113="","",LOOKUP($G$1,実績報告年度,'名前関係'!$E$44:$E$48))</f>
      </c>
      <c r="AT113" s="111">
        <f t="shared" si="65"/>
      </c>
      <c r="AU113" s="111">
        <f t="shared" si="66"/>
      </c>
      <c r="AV113" s="111">
        <f t="shared" si="67"/>
      </c>
      <c r="AW113" s="31">
        <f ca="1" t="shared" si="68"/>
        <v>0</v>
      </c>
      <c r="AX113" s="31" t="e">
        <f t="shared" si="95"/>
        <v>#N/A</v>
      </c>
      <c r="AY113" s="31">
        <f>ROWS($AY$4:AY113)-1</f>
        <v>109</v>
      </c>
      <c r="AZ113" s="111" t="e">
        <f t="shared" si="69"/>
        <v>#N/A</v>
      </c>
      <c r="BA113" s="31" t="e">
        <f>LOOKUP(G113,種類,'名前関係'!$E$2:$E$9)</f>
        <v>#N/A</v>
      </c>
      <c r="BB113" s="31" t="e">
        <f>LOOKUP(G113,種類,'名前関係'!$F$2:$F$9)</f>
        <v>#N/A</v>
      </c>
      <c r="BC113" s="32">
        <f t="shared" si="70"/>
        <v>1</v>
      </c>
      <c r="BD113" s="31">
        <f t="shared" si="71"/>
      </c>
      <c r="BE113" s="31">
        <f t="shared" si="72"/>
      </c>
      <c r="BF113" s="31" t="e">
        <f t="shared" si="73"/>
        <v>#N/A</v>
      </c>
      <c r="BG113" s="31" t="e">
        <f>LOOKUP(K113,燃料,'名前関係'!$E$12:$E$41)</f>
        <v>#N/A</v>
      </c>
      <c r="BH113" s="31">
        <f t="shared" si="74"/>
      </c>
      <c r="BI113" s="31" t="e">
        <f t="shared" si="75"/>
        <v>#N/A</v>
      </c>
      <c r="BJ113" s="31" t="e">
        <f t="shared" si="50"/>
        <v>#N/A</v>
      </c>
      <c r="BK113" s="31" t="e">
        <f>IF(OR(AND(LEFT(BH113,1)="U",BH113&lt;&gt;"U"),AND(LEFT(BH113,1)="L",BH113&lt;&gt;"L"),AND(LEFT(BH113,1)="T",BH113&lt;&gt;"T"),LEN(BH113)=3),1,LOOKUP(K113,燃料,'名前関係'!$F$12:$F$41))</f>
        <v>#N/A</v>
      </c>
      <c r="BL113" s="31" t="e">
        <f t="shared" si="96"/>
        <v>#N/A</v>
      </c>
      <c r="BM113" s="31" t="e">
        <f>IF(AND(LEFT(BH113,1)="V",BH113&lt;&gt;"V"),1,LOOKUP(K113,燃料,'名前関係'!$I$12:$I$41))</f>
        <v>#N/A</v>
      </c>
      <c r="BN113" s="268" t="e">
        <f t="shared" si="76"/>
        <v>#N/A</v>
      </c>
      <c r="BO113" s="32">
        <f>IF(ISERROR(BN113)=TRUE,"",IF(LEN(BN113)=2,LOOKUP(BN113,'名前関係'!$M$3:$M$10,'名前関係'!$N$3:$N$10),""))</f>
      </c>
      <c r="BP113" s="268" t="e">
        <f t="shared" si="77"/>
        <v>#N/A</v>
      </c>
      <c r="BQ113" s="32">
        <f>IF(ISERROR(BP113)=TRUE,"",IF(LEN(BP113)=2,LOOKUP(BP113,'名前関係'!$Q$3:$Q$6,'名前関係'!$R$3:$R$6),""))</f>
      </c>
      <c r="BR113" s="32">
        <f>IF(ISERROR(BP113)=TRUE,"",IF(LEN(BP113)=2,LOOKUP(BP113,'名前関係'!$Q$3:$Q$6,'名前関係'!$S$3:$S$6),""))</f>
      </c>
      <c r="BS113" s="31">
        <f>IF(Q113="",1,IF(RIGHT(LEFT($G$1,4),2)&gt;=LEFT(Q113,2),(IF(ISERROR(VLOOKUP(BH113,'名前関係'!$A$2:$B$22,2,FALSE)),0.7,VLOOKUP(BH113,'名前関係'!$A$2:$B$22,2,FALSE))),1))</f>
        <v>1</v>
      </c>
      <c r="BT113" s="33">
        <f t="shared" si="78"/>
      </c>
      <c r="BU113" s="34" t="e">
        <f>VLOOKUP(K113,'名前関係'!$D$12:$J$41,7,FALSE)</f>
        <v>#N/A</v>
      </c>
      <c r="BV113" s="33">
        <f t="shared" si="79"/>
      </c>
      <c r="BW113" s="119">
        <f t="shared" si="80"/>
      </c>
      <c r="BX113" s="33">
        <f t="shared" si="81"/>
      </c>
      <c r="BY113" s="33">
        <f t="shared" si="82"/>
      </c>
      <c r="BZ113" s="33" t="e">
        <f>LOOKUP(K113,燃料,'名前関係'!$K$12:$K$41)</f>
        <v>#N/A</v>
      </c>
      <c r="CA113" s="32" t="e">
        <f t="shared" si="83"/>
        <v>#N/A</v>
      </c>
      <c r="CB113" s="31">
        <f t="shared" si="84"/>
      </c>
      <c r="CC113" s="31">
        <f t="shared" si="85"/>
      </c>
      <c r="CD113" s="31">
        <f t="shared" si="86"/>
      </c>
      <c r="CE113" s="31">
        <f t="shared" si="87"/>
      </c>
      <c r="CF113" s="33">
        <f>IF(OR(AV113="",AV113=0),"",IF(AND(LEFT(K113,2)="11",BD113=4,CK113&gt;"200109"),"18",LOOKUP(K113,燃料,'名前関係'!$J$12:$J$41))&amp;BB113&amp;BE113)</f>
      </c>
      <c r="CG113" s="33">
        <f>IF(OR(AU113="",AU113=0),"",IF(AND(LEFT(K113,2)="11",BD113=4,CK113&gt;"200109"),"18",LOOKUP(K113,燃料,'名前関係'!$J$12:$J$41))&amp;BB113&amp;BE113)</f>
      </c>
      <c r="CH113" s="31" t="e">
        <f t="shared" si="88"/>
        <v>#N/A</v>
      </c>
      <c r="CI113" s="31" t="e">
        <f t="shared" si="89"/>
        <v>#N/A</v>
      </c>
      <c r="CJ113" s="33" t="e">
        <f t="shared" si="97"/>
        <v>#N/A</v>
      </c>
      <c r="CK113" s="113">
        <f t="shared" si="90"/>
      </c>
      <c r="CL113" s="113">
        <f t="shared" si="91"/>
      </c>
      <c r="CM113" s="113">
        <f t="shared" si="92"/>
      </c>
      <c r="CN113" s="113">
        <f t="shared" si="93"/>
      </c>
      <c r="CO113" s="113">
        <f t="shared" si="94"/>
      </c>
      <c r="CP113" s="113">
        <f>IF(AND(K113&lt;&gt;"",B113=""),1,IF(COUNTIF($B$5:$B113,B113)&gt;1,1,0))</f>
        <v>0</v>
      </c>
    </row>
    <row r="114" spans="1:94" s="35" customFormat="1" ht="13.5" customHeight="1">
      <c r="A114" s="53"/>
      <c r="B114" s="53"/>
      <c r="C114" s="53"/>
      <c r="D114" s="53"/>
      <c r="E114" s="53"/>
      <c r="F114" s="53"/>
      <c r="G114" s="53"/>
      <c r="H114" s="404"/>
      <c r="I114" s="405"/>
      <c r="J114" s="53"/>
      <c r="K114" s="53"/>
      <c r="L114" s="406"/>
      <c r="M114" s="407"/>
      <c r="N114" s="277"/>
      <c r="O114" s="278"/>
      <c r="P114" s="279"/>
      <c r="Q114" s="279"/>
      <c r="R114" s="402">
        <f t="shared" si="53"/>
      </c>
      <c r="S114" s="402">
        <f t="shared" si="54"/>
      </c>
      <c r="T114" s="403"/>
      <c r="U114" s="150">
        <f t="shared" si="55"/>
      </c>
      <c r="V114" s="150">
        <f>IF(ISERROR(#REF!)=TRUE,"",#REF!)</f>
      </c>
      <c r="W114" s="151"/>
      <c r="X114" s="111">
        <f t="shared" si="56"/>
      </c>
      <c r="Y114" s="111"/>
      <c r="Z114" s="130"/>
      <c r="AA114" s="131"/>
      <c r="AB114" s="132"/>
      <c r="AC114" s="131"/>
      <c r="AD114" s="132"/>
      <c r="AE114" s="131"/>
      <c r="AF114" s="132"/>
      <c r="AG114" s="131"/>
      <c r="AH114" s="132"/>
      <c r="AI114" s="131"/>
      <c r="AJ114" s="132"/>
      <c r="AK114" s="266">
        <f t="shared" si="57"/>
      </c>
      <c r="AL114" s="128" t="e">
        <f t="shared" si="58"/>
        <v>#N/A</v>
      </c>
      <c r="AM114" s="127">
        <f t="shared" si="59"/>
      </c>
      <c r="AN114" s="127">
        <f t="shared" si="60"/>
      </c>
      <c r="AO114" s="113">
        <f t="shared" si="61"/>
      </c>
      <c r="AP114" s="112">
        <f t="shared" si="62"/>
      </c>
      <c r="AQ114" s="112">
        <f t="shared" si="63"/>
      </c>
      <c r="AR114" s="111">
        <f t="shared" si="64"/>
      </c>
      <c r="AS114" s="111">
        <f>IF(K114="","",LOOKUP($G$1,実績報告年度,'名前関係'!$E$44:$E$48))</f>
      </c>
      <c r="AT114" s="111">
        <f t="shared" si="65"/>
      </c>
      <c r="AU114" s="111">
        <f t="shared" si="66"/>
      </c>
      <c r="AV114" s="111">
        <f t="shared" si="67"/>
      </c>
      <c r="AW114" s="31">
        <f ca="1" t="shared" si="68"/>
        <v>0</v>
      </c>
      <c r="AX114" s="31" t="e">
        <f t="shared" si="95"/>
        <v>#N/A</v>
      </c>
      <c r="AY114" s="31">
        <f>ROWS($AY$4:AY114)-1</f>
        <v>110</v>
      </c>
      <c r="AZ114" s="111" t="e">
        <f t="shared" si="69"/>
        <v>#N/A</v>
      </c>
      <c r="BA114" s="31" t="e">
        <f>LOOKUP(G114,種類,'名前関係'!$E$2:$E$9)</f>
        <v>#N/A</v>
      </c>
      <c r="BB114" s="31" t="e">
        <f>LOOKUP(G114,種類,'名前関係'!$F$2:$F$9)</f>
        <v>#N/A</v>
      </c>
      <c r="BC114" s="32">
        <f t="shared" si="70"/>
        <v>1</v>
      </c>
      <c r="BD114" s="31">
        <f t="shared" si="71"/>
      </c>
      <c r="BE114" s="31">
        <f t="shared" si="72"/>
      </c>
      <c r="BF114" s="31" t="e">
        <f t="shared" si="73"/>
        <v>#N/A</v>
      </c>
      <c r="BG114" s="31" t="e">
        <f>LOOKUP(K114,燃料,'名前関係'!$E$12:$E$41)</f>
        <v>#N/A</v>
      </c>
      <c r="BH114" s="31">
        <f t="shared" si="74"/>
      </c>
      <c r="BI114" s="31" t="e">
        <f t="shared" si="75"/>
        <v>#N/A</v>
      </c>
      <c r="BJ114" s="31" t="e">
        <f t="shared" si="50"/>
        <v>#N/A</v>
      </c>
      <c r="BK114" s="31" t="e">
        <f>IF(OR(AND(LEFT(BH114,1)="U",BH114&lt;&gt;"U"),AND(LEFT(BH114,1)="L",BH114&lt;&gt;"L"),AND(LEFT(BH114,1)="T",BH114&lt;&gt;"T"),LEN(BH114)=3),1,LOOKUP(K114,燃料,'名前関係'!$F$12:$F$41))</f>
        <v>#N/A</v>
      </c>
      <c r="BL114" s="31" t="e">
        <f t="shared" si="96"/>
        <v>#N/A</v>
      </c>
      <c r="BM114" s="31" t="e">
        <f>IF(AND(LEFT(BH114,1)="V",BH114&lt;&gt;"V"),1,LOOKUP(K114,燃料,'名前関係'!$I$12:$I$41))</f>
        <v>#N/A</v>
      </c>
      <c r="BN114" s="268" t="e">
        <f t="shared" si="76"/>
        <v>#N/A</v>
      </c>
      <c r="BO114" s="32">
        <f>IF(ISERROR(BN114)=TRUE,"",IF(LEN(BN114)=2,LOOKUP(BN114,'名前関係'!$M$3:$M$10,'名前関係'!$N$3:$N$10),""))</f>
      </c>
      <c r="BP114" s="268" t="e">
        <f t="shared" si="77"/>
        <v>#N/A</v>
      </c>
      <c r="BQ114" s="32">
        <f>IF(ISERROR(BP114)=TRUE,"",IF(LEN(BP114)=2,LOOKUP(BP114,'名前関係'!$Q$3:$Q$6,'名前関係'!$R$3:$R$6),""))</f>
      </c>
      <c r="BR114" s="32">
        <f>IF(ISERROR(BP114)=TRUE,"",IF(LEN(BP114)=2,LOOKUP(BP114,'名前関係'!$Q$3:$Q$6,'名前関係'!$S$3:$S$6),""))</f>
      </c>
      <c r="BS114" s="31">
        <f>IF(Q114="",1,IF(RIGHT(LEFT($G$1,4),2)&gt;=LEFT(Q114,2),(IF(ISERROR(VLOOKUP(BH114,'名前関係'!$A$2:$B$22,2,FALSE)),0.7,VLOOKUP(BH114,'名前関係'!$A$2:$B$22,2,FALSE))),1))</f>
        <v>1</v>
      </c>
      <c r="BT114" s="33">
        <f t="shared" si="78"/>
      </c>
      <c r="BU114" s="34" t="e">
        <f>VLOOKUP(K114,'名前関係'!$D$12:$J$41,7,FALSE)</f>
        <v>#N/A</v>
      </c>
      <c r="BV114" s="33">
        <f t="shared" si="79"/>
      </c>
      <c r="BW114" s="119">
        <f t="shared" si="80"/>
      </c>
      <c r="BX114" s="33">
        <f t="shared" si="81"/>
      </c>
      <c r="BY114" s="33">
        <f t="shared" si="82"/>
      </c>
      <c r="BZ114" s="33" t="e">
        <f>LOOKUP(K114,燃料,'名前関係'!$K$12:$K$41)</f>
        <v>#N/A</v>
      </c>
      <c r="CA114" s="32" t="e">
        <f t="shared" si="83"/>
        <v>#N/A</v>
      </c>
      <c r="CB114" s="31">
        <f t="shared" si="84"/>
      </c>
      <c r="CC114" s="31">
        <f t="shared" si="85"/>
      </c>
      <c r="CD114" s="31">
        <f t="shared" si="86"/>
      </c>
      <c r="CE114" s="31">
        <f t="shared" si="87"/>
      </c>
      <c r="CF114" s="33">
        <f>IF(OR(AV114="",AV114=0),"",IF(AND(LEFT(K114,2)="11",BD114=4,CK114&gt;"200109"),"18",LOOKUP(K114,燃料,'名前関係'!$J$12:$J$41))&amp;BB114&amp;BE114)</f>
      </c>
      <c r="CG114" s="33">
        <f>IF(OR(AU114="",AU114=0),"",IF(AND(LEFT(K114,2)="11",BD114=4,CK114&gt;"200109"),"18",LOOKUP(K114,燃料,'名前関係'!$J$12:$J$41))&amp;BB114&amp;BE114)</f>
      </c>
      <c r="CH114" s="31" t="e">
        <f t="shared" si="88"/>
        <v>#N/A</v>
      </c>
      <c r="CI114" s="31" t="e">
        <f t="shared" si="89"/>
        <v>#N/A</v>
      </c>
      <c r="CJ114" s="33" t="e">
        <f t="shared" si="97"/>
        <v>#N/A</v>
      </c>
      <c r="CK114" s="113">
        <f t="shared" si="90"/>
      </c>
      <c r="CL114" s="113">
        <f t="shared" si="91"/>
      </c>
      <c r="CM114" s="113">
        <f t="shared" si="92"/>
      </c>
      <c r="CN114" s="113">
        <f t="shared" si="93"/>
      </c>
      <c r="CO114" s="113">
        <f t="shared" si="94"/>
      </c>
      <c r="CP114" s="113">
        <f>IF(AND(K114&lt;&gt;"",B114=""),1,IF(COUNTIF($B$5:$B114,B114)&gt;1,1,0))</f>
        <v>0</v>
      </c>
    </row>
    <row r="115" spans="1:94" s="35" customFormat="1" ht="13.5" customHeight="1">
      <c r="A115" s="53"/>
      <c r="B115" s="53"/>
      <c r="C115" s="53"/>
      <c r="D115" s="53"/>
      <c r="E115" s="53"/>
      <c r="F115" s="53"/>
      <c r="G115" s="53"/>
      <c r="H115" s="404"/>
      <c r="I115" s="405"/>
      <c r="J115" s="53"/>
      <c r="K115" s="53"/>
      <c r="L115" s="406"/>
      <c r="M115" s="407"/>
      <c r="N115" s="277"/>
      <c r="O115" s="278"/>
      <c r="P115" s="279"/>
      <c r="Q115" s="279"/>
      <c r="R115" s="402">
        <f t="shared" si="53"/>
      </c>
      <c r="S115" s="402">
        <f t="shared" si="54"/>
      </c>
      <c r="T115" s="403"/>
      <c r="U115" s="150">
        <f t="shared" si="55"/>
      </c>
      <c r="V115" s="150">
        <f>IF(ISERROR(#REF!)=TRUE,"",#REF!)</f>
      </c>
      <c r="W115" s="151"/>
      <c r="X115" s="111">
        <f t="shared" si="56"/>
      </c>
      <c r="Y115" s="111"/>
      <c r="Z115" s="130"/>
      <c r="AA115" s="131"/>
      <c r="AB115" s="132"/>
      <c r="AC115" s="131"/>
      <c r="AD115" s="132"/>
      <c r="AE115" s="131"/>
      <c r="AF115" s="132"/>
      <c r="AG115" s="131"/>
      <c r="AH115" s="132"/>
      <c r="AI115" s="131"/>
      <c r="AJ115" s="132"/>
      <c r="AK115" s="266">
        <f t="shared" si="57"/>
      </c>
      <c r="AL115" s="128" t="e">
        <f t="shared" si="58"/>
        <v>#N/A</v>
      </c>
      <c r="AM115" s="127">
        <f t="shared" si="59"/>
      </c>
      <c r="AN115" s="127">
        <f t="shared" si="60"/>
      </c>
      <c r="AO115" s="113">
        <f t="shared" si="61"/>
      </c>
      <c r="AP115" s="112">
        <f t="shared" si="62"/>
      </c>
      <c r="AQ115" s="112">
        <f t="shared" si="63"/>
      </c>
      <c r="AR115" s="111">
        <f t="shared" si="64"/>
      </c>
      <c r="AS115" s="111">
        <f>IF(K115="","",LOOKUP($G$1,実績報告年度,'名前関係'!$E$44:$E$48))</f>
      </c>
      <c r="AT115" s="111">
        <f t="shared" si="65"/>
      </c>
      <c r="AU115" s="111">
        <f t="shared" si="66"/>
      </c>
      <c r="AV115" s="111">
        <f t="shared" si="67"/>
      </c>
      <c r="AW115" s="31">
        <f ca="1" t="shared" si="68"/>
        <v>0</v>
      </c>
      <c r="AX115" s="31" t="e">
        <f t="shared" si="95"/>
        <v>#N/A</v>
      </c>
      <c r="AY115" s="31">
        <f>ROWS($AY$4:AY115)-1</f>
        <v>111</v>
      </c>
      <c r="AZ115" s="111" t="e">
        <f t="shared" si="69"/>
        <v>#N/A</v>
      </c>
      <c r="BA115" s="31" t="e">
        <f>LOOKUP(G115,種類,'名前関係'!$E$2:$E$9)</f>
        <v>#N/A</v>
      </c>
      <c r="BB115" s="31" t="e">
        <f>LOOKUP(G115,種類,'名前関係'!$F$2:$F$9)</f>
        <v>#N/A</v>
      </c>
      <c r="BC115" s="32">
        <f t="shared" si="70"/>
        <v>1</v>
      </c>
      <c r="BD115" s="31">
        <f t="shared" si="71"/>
      </c>
      <c r="BE115" s="31">
        <f t="shared" si="72"/>
      </c>
      <c r="BF115" s="31" t="e">
        <f t="shared" si="73"/>
        <v>#N/A</v>
      </c>
      <c r="BG115" s="31" t="e">
        <f>LOOKUP(K115,燃料,'名前関係'!$E$12:$E$41)</f>
        <v>#N/A</v>
      </c>
      <c r="BH115" s="31">
        <f t="shared" si="74"/>
      </c>
      <c r="BI115" s="31" t="e">
        <f t="shared" si="75"/>
        <v>#N/A</v>
      </c>
      <c r="BJ115" s="31" t="e">
        <f t="shared" si="50"/>
        <v>#N/A</v>
      </c>
      <c r="BK115" s="31" t="e">
        <f>IF(OR(AND(LEFT(BH115,1)="U",BH115&lt;&gt;"U"),AND(LEFT(BH115,1)="L",BH115&lt;&gt;"L"),AND(LEFT(BH115,1)="T",BH115&lt;&gt;"T"),LEN(BH115)=3),1,LOOKUP(K115,燃料,'名前関係'!$F$12:$F$41))</f>
        <v>#N/A</v>
      </c>
      <c r="BL115" s="31" t="e">
        <f t="shared" si="96"/>
        <v>#N/A</v>
      </c>
      <c r="BM115" s="31" t="e">
        <f>IF(AND(LEFT(BH115,1)="V",BH115&lt;&gt;"V"),1,LOOKUP(K115,燃料,'名前関係'!$I$12:$I$41))</f>
        <v>#N/A</v>
      </c>
      <c r="BN115" s="268" t="e">
        <f t="shared" si="76"/>
        <v>#N/A</v>
      </c>
      <c r="BO115" s="32">
        <f>IF(ISERROR(BN115)=TRUE,"",IF(LEN(BN115)=2,LOOKUP(BN115,'名前関係'!$M$3:$M$10,'名前関係'!$N$3:$N$10),""))</f>
      </c>
      <c r="BP115" s="268" t="e">
        <f t="shared" si="77"/>
        <v>#N/A</v>
      </c>
      <c r="BQ115" s="32">
        <f>IF(ISERROR(BP115)=TRUE,"",IF(LEN(BP115)=2,LOOKUP(BP115,'名前関係'!$Q$3:$Q$6,'名前関係'!$R$3:$R$6),""))</f>
      </c>
      <c r="BR115" s="32">
        <f>IF(ISERROR(BP115)=TRUE,"",IF(LEN(BP115)=2,LOOKUP(BP115,'名前関係'!$Q$3:$Q$6,'名前関係'!$S$3:$S$6),""))</f>
      </c>
      <c r="BS115" s="31">
        <f>IF(Q115="",1,IF(RIGHT(LEFT($G$1,4),2)&gt;=LEFT(Q115,2),(IF(ISERROR(VLOOKUP(BH115,'名前関係'!$A$2:$B$22,2,FALSE)),0.7,VLOOKUP(BH115,'名前関係'!$A$2:$B$22,2,FALSE))),1))</f>
        <v>1</v>
      </c>
      <c r="BT115" s="33">
        <f t="shared" si="78"/>
      </c>
      <c r="BU115" s="34" t="e">
        <f>VLOOKUP(K115,'名前関係'!$D$12:$J$41,7,FALSE)</f>
        <v>#N/A</v>
      </c>
      <c r="BV115" s="33">
        <f t="shared" si="79"/>
      </c>
      <c r="BW115" s="119">
        <f t="shared" si="80"/>
      </c>
      <c r="BX115" s="33">
        <f t="shared" si="81"/>
      </c>
      <c r="BY115" s="33">
        <f t="shared" si="82"/>
      </c>
      <c r="BZ115" s="33" t="e">
        <f>LOOKUP(K115,燃料,'名前関係'!$K$12:$K$41)</f>
        <v>#N/A</v>
      </c>
      <c r="CA115" s="32" t="e">
        <f t="shared" si="83"/>
        <v>#N/A</v>
      </c>
      <c r="CB115" s="31">
        <f t="shared" si="84"/>
      </c>
      <c r="CC115" s="31">
        <f t="shared" si="85"/>
      </c>
      <c r="CD115" s="31">
        <f t="shared" si="86"/>
      </c>
      <c r="CE115" s="31">
        <f t="shared" si="87"/>
      </c>
      <c r="CF115" s="33">
        <f>IF(OR(AV115="",AV115=0),"",IF(AND(LEFT(K115,2)="11",BD115=4,CK115&gt;"200109"),"18",LOOKUP(K115,燃料,'名前関係'!$J$12:$J$41))&amp;BB115&amp;BE115)</f>
      </c>
      <c r="CG115" s="33">
        <f>IF(OR(AU115="",AU115=0),"",IF(AND(LEFT(K115,2)="11",BD115=4,CK115&gt;"200109"),"18",LOOKUP(K115,燃料,'名前関係'!$J$12:$J$41))&amp;BB115&amp;BE115)</f>
      </c>
      <c r="CH115" s="31" t="e">
        <f t="shared" si="88"/>
        <v>#N/A</v>
      </c>
      <c r="CI115" s="31" t="e">
        <f t="shared" si="89"/>
        <v>#N/A</v>
      </c>
      <c r="CJ115" s="33" t="e">
        <f t="shared" si="97"/>
        <v>#N/A</v>
      </c>
      <c r="CK115" s="113">
        <f t="shared" si="90"/>
      </c>
      <c r="CL115" s="113">
        <f t="shared" si="91"/>
      </c>
      <c r="CM115" s="113">
        <f t="shared" si="92"/>
      </c>
      <c r="CN115" s="113">
        <f t="shared" si="93"/>
      </c>
      <c r="CO115" s="113">
        <f t="shared" si="94"/>
      </c>
      <c r="CP115" s="113">
        <f>IF(AND(K115&lt;&gt;"",B115=""),1,IF(COUNTIF($B$5:$B115,B115)&gt;1,1,0))</f>
        <v>0</v>
      </c>
    </row>
    <row r="116" spans="1:94" s="35" customFormat="1" ht="13.5" customHeight="1">
      <c r="A116" s="53"/>
      <c r="B116" s="53"/>
      <c r="C116" s="53"/>
      <c r="D116" s="53"/>
      <c r="E116" s="53"/>
      <c r="F116" s="53"/>
      <c r="G116" s="53"/>
      <c r="H116" s="404"/>
      <c r="I116" s="405"/>
      <c r="J116" s="53"/>
      <c r="K116" s="53"/>
      <c r="L116" s="406"/>
      <c r="M116" s="407"/>
      <c r="N116" s="277"/>
      <c r="O116" s="278"/>
      <c r="P116" s="279"/>
      <c r="Q116" s="279"/>
      <c r="R116" s="402">
        <f t="shared" si="53"/>
      </c>
      <c r="S116" s="402">
        <f t="shared" si="54"/>
      </c>
      <c r="T116" s="403"/>
      <c r="U116" s="150">
        <f t="shared" si="55"/>
      </c>
      <c r="V116" s="150">
        <f>IF(ISERROR(#REF!)=TRUE,"",#REF!)</f>
      </c>
      <c r="W116" s="151"/>
      <c r="X116" s="111">
        <f t="shared" si="56"/>
      </c>
      <c r="Y116" s="111"/>
      <c r="Z116" s="130"/>
      <c r="AA116" s="131"/>
      <c r="AB116" s="132"/>
      <c r="AC116" s="131"/>
      <c r="AD116" s="132"/>
      <c r="AE116" s="131"/>
      <c r="AF116" s="132"/>
      <c r="AG116" s="131"/>
      <c r="AH116" s="132"/>
      <c r="AI116" s="131"/>
      <c r="AJ116" s="132"/>
      <c r="AK116" s="266">
        <f t="shared" si="57"/>
      </c>
      <c r="AL116" s="128" t="e">
        <f t="shared" si="58"/>
        <v>#N/A</v>
      </c>
      <c r="AM116" s="127">
        <f t="shared" si="59"/>
      </c>
      <c r="AN116" s="127">
        <f t="shared" si="60"/>
      </c>
      <c r="AO116" s="113">
        <f t="shared" si="61"/>
      </c>
      <c r="AP116" s="112">
        <f t="shared" si="62"/>
      </c>
      <c r="AQ116" s="112">
        <f t="shared" si="63"/>
      </c>
      <c r="AR116" s="111">
        <f t="shared" si="64"/>
      </c>
      <c r="AS116" s="111">
        <f>IF(K116="","",LOOKUP($G$1,実績報告年度,'名前関係'!$E$44:$E$48))</f>
      </c>
      <c r="AT116" s="111">
        <f t="shared" si="65"/>
      </c>
      <c r="AU116" s="111">
        <f t="shared" si="66"/>
      </c>
      <c r="AV116" s="111">
        <f t="shared" si="67"/>
      </c>
      <c r="AW116" s="31">
        <f ca="1" t="shared" si="68"/>
        <v>0</v>
      </c>
      <c r="AX116" s="31" t="e">
        <f t="shared" si="95"/>
        <v>#N/A</v>
      </c>
      <c r="AY116" s="31">
        <f>ROWS($AY$4:AY116)-1</f>
        <v>112</v>
      </c>
      <c r="AZ116" s="111" t="e">
        <f t="shared" si="69"/>
        <v>#N/A</v>
      </c>
      <c r="BA116" s="31" t="e">
        <f>LOOKUP(G116,種類,'名前関係'!$E$2:$E$9)</f>
        <v>#N/A</v>
      </c>
      <c r="BB116" s="31" t="e">
        <f>LOOKUP(G116,種類,'名前関係'!$F$2:$F$9)</f>
        <v>#N/A</v>
      </c>
      <c r="BC116" s="32">
        <f t="shared" si="70"/>
        <v>1</v>
      </c>
      <c r="BD116" s="31">
        <f t="shared" si="71"/>
      </c>
      <c r="BE116" s="31">
        <f t="shared" si="72"/>
      </c>
      <c r="BF116" s="31" t="e">
        <f t="shared" si="73"/>
        <v>#N/A</v>
      </c>
      <c r="BG116" s="31" t="e">
        <f>LOOKUP(K116,燃料,'名前関係'!$E$12:$E$41)</f>
        <v>#N/A</v>
      </c>
      <c r="BH116" s="31">
        <f t="shared" si="74"/>
      </c>
      <c r="BI116" s="31" t="e">
        <f t="shared" si="75"/>
        <v>#N/A</v>
      </c>
      <c r="BJ116" s="31" t="e">
        <f t="shared" si="50"/>
        <v>#N/A</v>
      </c>
      <c r="BK116" s="31" t="e">
        <f>IF(OR(AND(LEFT(BH116,1)="U",BH116&lt;&gt;"U"),AND(LEFT(BH116,1)="L",BH116&lt;&gt;"L"),AND(LEFT(BH116,1)="T",BH116&lt;&gt;"T"),LEN(BH116)=3),1,LOOKUP(K116,燃料,'名前関係'!$F$12:$F$41))</f>
        <v>#N/A</v>
      </c>
      <c r="BL116" s="31" t="e">
        <f t="shared" si="96"/>
        <v>#N/A</v>
      </c>
      <c r="BM116" s="31" t="e">
        <f>IF(AND(LEFT(BH116,1)="V",BH116&lt;&gt;"V"),1,LOOKUP(K116,燃料,'名前関係'!$I$12:$I$41))</f>
        <v>#N/A</v>
      </c>
      <c r="BN116" s="268" t="e">
        <f t="shared" si="76"/>
        <v>#N/A</v>
      </c>
      <c r="BO116" s="32">
        <f>IF(ISERROR(BN116)=TRUE,"",IF(LEN(BN116)=2,LOOKUP(BN116,'名前関係'!$M$3:$M$10,'名前関係'!$N$3:$N$10),""))</f>
      </c>
      <c r="BP116" s="268" t="e">
        <f t="shared" si="77"/>
        <v>#N/A</v>
      </c>
      <c r="BQ116" s="32">
        <f>IF(ISERROR(BP116)=TRUE,"",IF(LEN(BP116)=2,LOOKUP(BP116,'名前関係'!$Q$3:$Q$6,'名前関係'!$R$3:$R$6),""))</f>
      </c>
      <c r="BR116" s="32">
        <f>IF(ISERROR(BP116)=TRUE,"",IF(LEN(BP116)=2,LOOKUP(BP116,'名前関係'!$Q$3:$Q$6,'名前関係'!$S$3:$S$6),""))</f>
      </c>
      <c r="BS116" s="31">
        <f>IF(Q116="",1,IF(RIGHT(LEFT($G$1,4),2)&gt;=LEFT(Q116,2),(IF(ISERROR(VLOOKUP(BH116,'名前関係'!$A$2:$B$22,2,FALSE)),0.7,VLOOKUP(BH116,'名前関係'!$A$2:$B$22,2,FALSE))),1))</f>
        <v>1</v>
      </c>
      <c r="BT116" s="33">
        <f t="shared" si="78"/>
      </c>
      <c r="BU116" s="34" t="e">
        <f>VLOOKUP(K116,'名前関係'!$D$12:$J$41,7,FALSE)</f>
        <v>#N/A</v>
      </c>
      <c r="BV116" s="33">
        <f t="shared" si="79"/>
      </c>
      <c r="BW116" s="119">
        <f t="shared" si="80"/>
      </c>
      <c r="BX116" s="33">
        <f t="shared" si="81"/>
      </c>
      <c r="BY116" s="33">
        <f t="shared" si="82"/>
      </c>
      <c r="BZ116" s="33" t="e">
        <f>LOOKUP(K116,燃料,'名前関係'!$K$12:$K$41)</f>
        <v>#N/A</v>
      </c>
      <c r="CA116" s="32" t="e">
        <f t="shared" si="83"/>
        <v>#N/A</v>
      </c>
      <c r="CB116" s="31">
        <f t="shared" si="84"/>
      </c>
      <c r="CC116" s="31">
        <f t="shared" si="85"/>
      </c>
      <c r="CD116" s="31">
        <f t="shared" si="86"/>
      </c>
      <c r="CE116" s="31">
        <f t="shared" si="87"/>
      </c>
      <c r="CF116" s="33">
        <f>IF(OR(AV116="",AV116=0),"",IF(AND(LEFT(K116,2)="11",BD116=4,CK116&gt;"200109"),"18",LOOKUP(K116,燃料,'名前関係'!$J$12:$J$41))&amp;BB116&amp;BE116)</f>
      </c>
      <c r="CG116" s="33">
        <f>IF(OR(AU116="",AU116=0),"",IF(AND(LEFT(K116,2)="11",BD116=4,CK116&gt;"200109"),"18",LOOKUP(K116,燃料,'名前関係'!$J$12:$J$41))&amp;BB116&amp;BE116)</f>
      </c>
      <c r="CH116" s="31" t="e">
        <f t="shared" si="88"/>
        <v>#N/A</v>
      </c>
      <c r="CI116" s="31" t="e">
        <f t="shared" si="89"/>
        <v>#N/A</v>
      </c>
      <c r="CJ116" s="33" t="e">
        <f t="shared" si="97"/>
        <v>#N/A</v>
      </c>
      <c r="CK116" s="113">
        <f t="shared" si="90"/>
      </c>
      <c r="CL116" s="113">
        <f t="shared" si="91"/>
      </c>
      <c r="CM116" s="113">
        <f t="shared" si="92"/>
      </c>
      <c r="CN116" s="113">
        <f t="shared" si="93"/>
      </c>
      <c r="CO116" s="113">
        <f t="shared" si="94"/>
      </c>
      <c r="CP116" s="113">
        <f>IF(AND(K116&lt;&gt;"",B116=""),1,IF(COUNTIF($B$5:$B116,B116)&gt;1,1,0))</f>
        <v>0</v>
      </c>
    </row>
    <row r="117" spans="1:94" s="35" customFormat="1" ht="13.5" customHeight="1">
      <c r="A117" s="53"/>
      <c r="B117" s="53"/>
      <c r="C117" s="53"/>
      <c r="D117" s="53"/>
      <c r="E117" s="53"/>
      <c r="F117" s="53"/>
      <c r="G117" s="53"/>
      <c r="H117" s="404"/>
      <c r="I117" s="405"/>
      <c r="J117" s="53"/>
      <c r="K117" s="53"/>
      <c r="L117" s="406"/>
      <c r="M117" s="407"/>
      <c r="N117" s="277"/>
      <c r="O117" s="278"/>
      <c r="P117" s="279"/>
      <c r="Q117" s="279"/>
      <c r="R117" s="402">
        <f t="shared" si="53"/>
      </c>
      <c r="S117" s="402">
        <f t="shared" si="54"/>
      </c>
      <c r="T117" s="403"/>
      <c r="U117" s="150">
        <f t="shared" si="55"/>
      </c>
      <c r="V117" s="150">
        <f>IF(ISERROR(#REF!)=TRUE,"",#REF!)</f>
      </c>
      <c r="W117" s="151"/>
      <c r="X117" s="111">
        <f t="shared" si="56"/>
      </c>
      <c r="Y117" s="111"/>
      <c r="Z117" s="130"/>
      <c r="AA117" s="131"/>
      <c r="AB117" s="132"/>
      <c r="AC117" s="131"/>
      <c r="AD117" s="132"/>
      <c r="AE117" s="131"/>
      <c r="AF117" s="132"/>
      <c r="AG117" s="131"/>
      <c r="AH117" s="132"/>
      <c r="AI117" s="131"/>
      <c r="AJ117" s="132"/>
      <c r="AK117" s="266">
        <f t="shared" si="57"/>
      </c>
      <c r="AL117" s="128" t="e">
        <f t="shared" si="58"/>
        <v>#N/A</v>
      </c>
      <c r="AM117" s="127">
        <f t="shared" si="59"/>
      </c>
      <c r="AN117" s="127">
        <f t="shared" si="60"/>
      </c>
      <c r="AO117" s="113">
        <f t="shared" si="61"/>
      </c>
      <c r="AP117" s="112">
        <f t="shared" si="62"/>
      </c>
      <c r="AQ117" s="112">
        <f t="shared" si="63"/>
      </c>
      <c r="AR117" s="111">
        <f t="shared" si="64"/>
      </c>
      <c r="AS117" s="111">
        <f>IF(K117="","",LOOKUP($G$1,実績報告年度,'名前関係'!$E$44:$E$48))</f>
      </c>
      <c r="AT117" s="111">
        <f t="shared" si="65"/>
      </c>
      <c r="AU117" s="111">
        <f t="shared" si="66"/>
      </c>
      <c r="AV117" s="111">
        <f t="shared" si="67"/>
      </c>
      <c r="AW117" s="31">
        <f ca="1" t="shared" si="68"/>
        <v>0</v>
      </c>
      <c r="AX117" s="31" t="e">
        <f t="shared" si="95"/>
        <v>#N/A</v>
      </c>
      <c r="AY117" s="31">
        <f>ROWS($AY$4:AY117)-1</f>
        <v>113</v>
      </c>
      <c r="AZ117" s="111" t="e">
        <f t="shared" si="69"/>
        <v>#N/A</v>
      </c>
      <c r="BA117" s="31" t="e">
        <f>LOOKUP(G117,種類,'名前関係'!$E$2:$E$9)</f>
        <v>#N/A</v>
      </c>
      <c r="BB117" s="31" t="e">
        <f>LOOKUP(G117,種類,'名前関係'!$F$2:$F$9)</f>
        <v>#N/A</v>
      </c>
      <c r="BC117" s="32">
        <f t="shared" si="70"/>
        <v>1</v>
      </c>
      <c r="BD117" s="31">
        <f t="shared" si="71"/>
      </c>
      <c r="BE117" s="31">
        <f t="shared" si="72"/>
      </c>
      <c r="BF117" s="31" t="e">
        <f t="shared" si="73"/>
        <v>#N/A</v>
      </c>
      <c r="BG117" s="31" t="e">
        <f>LOOKUP(K117,燃料,'名前関係'!$E$12:$E$41)</f>
        <v>#N/A</v>
      </c>
      <c r="BH117" s="31">
        <f t="shared" si="74"/>
      </c>
      <c r="BI117" s="31" t="e">
        <f t="shared" si="75"/>
        <v>#N/A</v>
      </c>
      <c r="BJ117" s="31" t="e">
        <f t="shared" si="50"/>
        <v>#N/A</v>
      </c>
      <c r="BK117" s="31" t="e">
        <f>IF(OR(AND(LEFT(BH117,1)="U",BH117&lt;&gt;"U"),AND(LEFT(BH117,1)="L",BH117&lt;&gt;"L"),AND(LEFT(BH117,1)="T",BH117&lt;&gt;"T"),LEN(BH117)=3),1,LOOKUP(K117,燃料,'名前関係'!$F$12:$F$41))</f>
        <v>#N/A</v>
      </c>
      <c r="BL117" s="31" t="e">
        <f t="shared" si="96"/>
        <v>#N/A</v>
      </c>
      <c r="BM117" s="31" t="e">
        <f>IF(AND(LEFT(BH117,1)="V",BH117&lt;&gt;"V"),1,LOOKUP(K117,燃料,'名前関係'!$I$12:$I$41))</f>
        <v>#N/A</v>
      </c>
      <c r="BN117" s="268" t="e">
        <f t="shared" si="76"/>
        <v>#N/A</v>
      </c>
      <c r="BO117" s="32">
        <f>IF(ISERROR(BN117)=TRUE,"",IF(LEN(BN117)=2,LOOKUP(BN117,'名前関係'!$M$3:$M$10,'名前関係'!$N$3:$N$10),""))</f>
      </c>
      <c r="BP117" s="268" t="e">
        <f t="shared" si="77"/>
        <v>#N/A</v>
      </c>
      <c r="BQ117" s="32">
        <f>IF(ISERROR(BP117)=TRUE,"",IF(LEN(BP117)=2,LOOKUP(BP117,'名前関係'!$Q$3:$Q$6,'名前関係'!$R$3:$R$6),""))</f>
      </c>
      <c r="BR117" s="32">
        <f>IF(ISERROR(BP117)=TRUE,"",IF(LEN(BP117)=2,LOOKUP(BP117,'名前関係'!$Q$3:$Q$6,'名前関係'!$S$3:$S$6),""))</f>
      </c>
      <c r="BS117" s="31">
        <f>IF(Q117="",1,IF(RIGHT(LEFT($G$1,4),2)&gt;=LEFT(Q117,2),(IF(ISERROR(VLOOKUP(BH117,'名前関係'!$A$2:$B$22,2,FALSE)),0.7,VLOOKUP(BH117,'名前関係'!$A$2:$B$22,2,FALSE))),1))</f>
        <v>1</v>
      </c>
      <c r="BT117" s="33">
        <f t="shared" si="78"/>
      </c>
      <c r="BU117" s="34" t="e">
        <f>VLOOKUP(K117,'名前関係'!$D$12:$J$41,7,FALSE)</f>
        <v>#N/A</v>
      </c>
      <c r="BV117" s="33">
        <f t="shared" si="79"/>
      </c>
      <c r="BW117" s="119">
        <f t="shared" si="80"/>
      </c>
      <c r="BX117" s="33">
        <f t="shared" si="81"/>
      </c>
      <c r="BY117" s="33">
        <f t="shared" si="82"/>
      </c>
      <c r="BZ117" s="33" t="e">
        <f>LOOKUP(K117,燃料,'名前関係'!$K$12:$K$41)</f>
        <v>#N/A</v>
      </c>
      <c r="CA117" s="32" t="e">
        <f t="shared" si="83"/>
        <v>#N/A</v>
      </c>
      <c r="CB117" s="31">
        <f t="shared" si="84"/>
      </c>
      <c r="CC117" s="31">
        <f t="shared" si="85"/>
      </c>
      <c r="CD117" s="31">
        <f t="shared" si="86"/>
      </c>
      <c r="CE117" s="31">
        <f t="shared" si="87"/>
      </c>
      <c r="CF117" s="33">
        <f>IF(OR(AV117="",AV117=0),"",IF(AND(LEFT(K117,2)="11",BD117=4,CK117&gt;"200109"),"18",LOOKUP(K117,燃料,'名前関係'!$J$12:$J$41))&amp;BB117&amp;BE117)</f>
      </c>
      <c r="CG117" s="33">
        <f>IF(OR(AU117="",AU117=0),"",IF(AND(LEFT(K117,2)="11",BD117=4,CK117&gt;"200109"),"18",LOOKUP(K117,燃料,'名前関係'!$J$12:$J$41))&amp;BB117&amp;BE117)</f>
      </c>
      <c r="CH117" s="31" t="e">
        <f t="shared" si="88"/>
        <v>#N/A</v>
      </c>
      <c r="CI117" s="31" t="e">
        <f t="shared" si="89"/>
        <v>#N/A</v>
      </c>
      <c r="CJ117" s="33" t="e">
        <f t="shared" si="97"/>
        <v>#N/A</v>
      </c>
      <c r="CK117" s="113">
        <f t="shared" si="90"/>
      </c>
      <c r="CL117" s="113">
        <f t="shared" si="91"/>
      </c>
      <c r="CM117" s="113">
        <f t="shared" si="92"/>
      </c>
      <c r="CN117" s="113">
        <f t="shared" si="93"/>
      </c>
      <c r="CO117" s="113">
        <f t="shared" si="94"/>
      </c>
      <c r="CP117" s="113">
        <f>IF(AND(K117&lt;&gt;"",B117=""),1,IF(COUNTIF($B$5:$B117,B117)&gt;1,1,0))</f>
        <v>0</v>
      </c>
    </row>
    <row r="118" spans="1:94" s="35" customFormat="1" ht="13.5" customHeight="1">
      <c r="A118" s="53"/>
      <c r="B118" s="53"/>
      <c r="C118" s="53"/>
      <c r="D118" s="53"/>
      <c r="E118" s="53"/>
      <c r="F118" s="53"/>
      <c r="G118" s="53"/>
      <c r="H118" s="404"/>
      <c r="I118" s="405"/>
      <c r="J118" s="53"/>
      <c r="K118" s="53"/>
      <c r="L118" s="406"/>
      <c r="M118" s="407"/>
      <c r="N118" s="277"/>
      <c r="O118" s="278"/>
      <c r="P118" s="279"/>
      <c r="Q118" s="279"/>
      <c r="R118" s="402">
        <f t="shared" si="53"/>
      </c>
      <c r="S118" s="402">
        <f t="shared" si="54"/>
      </c>
      <c r="T118" s="403"/>
      <c r="U118" s="150">
        <f t="shared" si="55"/>
      </c>
      <c r="V118" s="150">
        <f>IF(ISERROR(#REF!)=TRUE,"",#REF!)</f>
      </c>
      <c r="W118" s="151"/>
      <c r="X118" s="111">
        <f t="shared" si="56"/>
      </c>
      <c r="Y118" s="111"/>
      <c r="Z118" s="130"/>
      <c r="AA118" s="131"/>
      <c r="AB118" s="132"/>
      <c r="AC118" s="131"/>
      <c r="AD118" s="132"/>
      <c r="AE118" s="131"/>
      <c r="AF118" s="132"/>
      <c r="AG118" s="131"/>
      <c r="AH118" s="132"/>
      <c r="AI118" s="131"/>
      <c r="AJ118" s="132"/>
      <c r="AK118" s="266">
        <f t="shared" si="57"/>
      </c>
      <c r="AL118" s="128" t="e">
        <f t="shared" si="58"/>
        <v>#N/A</v>
      </c>
      <c r="AM118" s="127">
        <f t="shared" si="59"/>
      </c>
      <c r="AN118" s="127">
        <f t="shared" si="60"/>
      </c>
      <c r="AO118" s="113">
        <f t="shared" si="61"/>
      </c>
      <c r="AP118" s="112">
        <f t="shared" si="62"/>
      </c>
      <c r="AQ118" s="112">
        <f t="shared" si="63"/>
      </c>
      <c r="AR118" s="111">
        <f t="shared" si="64"/>
      </c>
      <c r="AS118" s="111">
        <f>IF(K118="","",LOOKUP($G$1,実績報告年度,'名前関係'!$E$44:$E$48))</f>
      </c>
      <c r="AT118" s="111">
        <f t="shared" si="65"/>
      </c>
      <c r="AU118" s="111">
        <f t="shared" si="66"/>
      </c>
      <c r="AV118" s="111">
        <f t="shared" si="67"/>
      </c>
      <c r="AW118" s="31">
        <f ca="1" t="shared" si="68"/>
        <v>0</v>
      </c>
      <c r="AX118" s="31" t="e">
        <f t="shared" si="95"/>
        <v>#N/A</v>
      </c>
      <c r="AY118" s="31">
        <f>ROWS($AY$4:AY118)-1</f>
        <v>114</v>
      </c>
      <c r="AZ118" s="111" t="e">
        <f t="shared" si="69"/>
        <v>#N/A</v>
      </c>
      <c r="BA118" s="31" t="e">
        <f>LOOKUP(G118,種類,'名前関係'!$E$2:$E$9)</f>
        <v>#N/A</v>
      </c>
      <c r="BB118" s="31" t="e">
        <f>LOOKUP(G118,種類,'名前関係'!$F$2:$F$9)</f>
        <v>#N/A</v>
      </c>
      <c r="BC118" s="32">
        <f t="shared" si="70"/>
        <v>1</v>
      </c>
      <c r="BD118" s="31">
        <f t="shared" si="71"/>
      </c>
      <c r="BE118" s="31">
        <f t="shared" si="72"/>
      </c>
      <c r="BF118" s="31" t="e">
        <f t="shared" si="73"/>
        <v>#N/A</v>
      </c>
      <c r="BG118" s="31" t="e">
        <f>LOOKUP(K118,燃料,'名前関係'!$E$12:$E$41)</f>
        <v>#N/A</v>
      </c>
      <c r="BH118" s="31">
        <f t="shared" si="74"/>
      </c>
      <c r="BI118" s="31" t="e">
        <f t="shared" si="75"/>
        <v>#N/A</v>
      </c>
      <c r="BJ118" s="31" t="e">
        <f t="shared" si="50"/>
        <v>#N/A</v>
      </c>
      <c r="BK118" s="31" t="e">
        <f>IF(OR(AND(LEFT(BH118,1)="U",BH118&lt;&gt;"U"),AND(LEFT(BH118,1)="L",BH118&lt;&gt;"L"),AND(LEFT(BH118,1)="T",BH118&lt;&gt;"T"),LEN(BH118)=3),1,LOOKUP(K118,燃料,'名前関係'!$F$12:$F$41))</f>
        <v>#N/A</v>
      </c>
      <c r="BL118" s="31" t="e">
        <f t="shared" si="96"/>
        <v>#N/A</v>
      </c>
      <c r="BM118" s="31" t="e">
        <f>IF(AND(LEFT(BH118,1)="V",BH118&lt;&gt;"V"),1,LOOKUP(K118,燃料,'名前関係'!$I$12:$I$41))</f>
        <v>#N/A</v>
      </c>
      <c r="BN118" s="268" t="e">
        <f t="shared" si="76"/>
        <v>#N/A</v>
      </c>
      <c r="BO118" s="32">
        <f>IF(ISERROR(BN118)=TRUE,"",IF(LEN(BN118)=2,LOOKUP(BN118,'名前関係'!$M$3:$M$10,'名前関係'!$N$3:$N$10),""))</f>
      </c>
      <c r="BP118" s="268" t="e">
        <f t="shared" si="77"/>
        <v>#N/A</v>
      </c>
      <c r="BQ118" s="32">
        <f>IF(ISERROR(BP118)=TRUE,"",IF(LEN(BP118)=2,LOOKUP(BP118,'名前関係'!$Q$3:$Q$6,'名前関係'!$R$3:$R$6),""))</f>
      </c>
      <c r="BR118" s="32">
        <f>IF(ISERROR(BP118)=TRUE,"",IF(LEN(BP118)=2,LOOKUP(BP118,'名前関係'!$Q$3:$Q$6,'名前関係'!$S$3:$S$6),""))</f>
      </c>
      <c r="BS118" s="31">
        <f>IF(Q118="",1,IF(RIGHT(LEFT($G$1,4),2)&gt;=LEFT(Q118,2),(IF(ISERROR(VLOOKUP(BH118,'名前関係'!$A$2:$B$22,2,FALSE)),0.7,VLOOKUP(BH118,'名前関係'!$A$2:$B$22,2,FALSE))),1))</f>
        <v>1</v>
      </c>
      <c r="BT118" s="33">
        <f t="shared" si="78"/>
      </c>
      <c r="BU118" s="34" t="e">
        <f>VLOOKUP(K118,'名前関係'!$D$12:$J$41,7,FALSE)</f>
        <v>#N/A</v>
      </c>
      <c r="BV118" s="33">
        <f t="shared" si="79"/>
      </c>
      <c r="BW118" s="119">
        <f t="shared" si="80"/>
      </c>
      <c r="BX118" s="33">
        <f t="shared" si="81"/>
      </c>
      <c r="BY118" s="33">
        <f t="shared" si="82"/>
      </c>
      <c r="BZ118" s="33" t="e">
        <f>LOOKUP(K118,燃料,'名前関係'!$K$12:$K$41)</f>
        <v>#N/A</v>
      </c>
      <c r="CA118" s="32" t="e">
        <f t="shared" si="83"/>
        <v>#N/A</v>
      </c>
      <c r="CB118" s="31">
        <f t="shared" si="84"/>
      </c>
      <c r="CC118" s="31">
        <f t="shared" si="85"/>
      </c>
      <c r="CD118" s="31">
        <f t="shared" si="86"/>
      </c>
      <c r="CE118" s="31">
        <f t="shared" si="87"/>
      </c>
      <c r="CF118" s="33">
        <f>IF(OR(AV118="",AV118=0),"",IF(AND(LEFT(K118,2)="11",BD118=4,CK118&gt;"200109"),"18",LOOKUP(K118,燃料,'名前関係'!$J$12:$J$41))&amp;BB118&amp;BE118)</f>
      </c>
      <c r="CG118" s="33">
        <f>IF(OR(AU118="",AU118=0),"",IF(AND(LEFT(K118,2)="11",BD118=4,CK118&gt;"200109"),"18",LOOKUP(K118,燃料,'名前関係'!$J$12:$J$41))&amp;BB118&amp;BE118)</f>
      </c>
      <c r="CH118" s="31" t="e">
        <f t="shared" si="88"/>
        <v>#N/A</v>
      </c>
      <c r="CI118" s="31" t="e">
        <f t="shared" si="89"/>
        <v>#N/A</v>
      </c>
      <c r="CJ118" s="33" t="e">
        <f t="shared" si="97"/>
        <v>#N/A</v>
      </c>
      <c r="CK118" s="113">
        <f t="shared" si="90"/>
      </c>
      <c r="CL118" s="113">
        <f t="shared" si="91"/>
      </c>
      <c r="CM118" s="113">
        <f t="shared" si="92"/>
      </c>
      <c r="CN118" s="113">
        <f t="shared" si="93"/>
      </c>
      <c r="CO118" s="113">
        <f t="shared" si="94"/>
      </c>
      <c r="CP118" s="113">
        <f>IF(AND(K118&lt;&gt;"",B118=""),1,IF(COUNTIF($B$5:$B118,B118)&gt;1,1,0))</f>
        <v>0</v>
      </c>
    </row>
    <row r="119" spans="1:94" s="35" customFormat="1" ht="13.5" customHeight="1">
      <c r="A119" s="53"/>
      <c r="B119" s="53"/>
      <c r="C119" s="53"/>
      <c r="D119" s="53"/>
      <c r="E119" s="53"/>
      <c r="F119" s="53"/>
      <c r="G119" s="53"/>
      <c r="H119" s="404"/>
      <c r="I119" s="405"/>
      <c r="J119" s="53"/>
      <c r="K119" s="53"/>
      <c r="L119" s="406"/>
      <c r="M119" s="407"/>
      <c r="N119" s="277"/>
      <c r="O119" s="278"/>
      <c r="P119" s="279"/>
      <c r="Q119" s="279"/>
      <c r="R119" s="402">
        <f t="shared" si="53"/>
      </c>
      <c r="S119" s="402">
        <f t="shared" si="54"/>
      </c>
      <c r="T119" s="403"/>
      <c r="U119" s="150">
        <f t="shared" si="55"/>
      </c>
      <c r="V119" s="150">
        <f>IF(ISERROR(#REF!)=TRUE,"",#REF!)</f>
      </c>
      <c r="W119" s="151"/>
      <c r="X119" s="111">
        <f t="shared" si="56"/>
      </c>
      <c r="Y119" s="111"/>
      <c r="Z119" s="130"/>
      <c r="AA119" s="131"/>
      <c r="AB119" s="132"/>
      <c r="AC119" s="131"/>
      <c r="AD119" s="132"/>
      <c r="AE119" s="131"/>
      <c r="AF119" s="132"/>
      <c r="AG119" s="131"/>
      <c r="AH119" s="132"/>
      <c r="AI119" s="131"/>
      <c r="AJ119" s="132"/>
      <c r="AK119" s="266">
        <f t="shared" si="57"/>
      </c>
      <c r="AL119" s="128" t="e">
        <f t="shared" si="58"/>
        <v>#N/A</v>
      </c>
      <c r="AM119" s="127">
        <f t="shared" si="59"/>
      </c>
      <c r="AN119" s="127">
        <f t="shared" si="60"/>
      </c>
      <c r="AO119" s="113">
        <f t="shared" si="61"/>
      </c>
      <c r="AP119" s="112">
        <f t="shared" si="62"/>
      </c>
      <c r="AQ119" s="112">
        <f t="shared" si="63"/>
      </c>
      <c r="AR119" s="111">
        <f t="shared" si="64"/>
      </c>
      <c r="AS119" s="111">
        <f>IF(K119="","",LOOKUP($G$1,実績報告年度,'名前関係'!$E$44:$E$48))</f>
      </c>
      <c r="AT119" s="111">
        <f t="shared" si="65"/>
      </c>
      <c r="AU119" s="111">
        <f t="shared" si="66"/>
      </c>
      <c r="AV119" s="111">
        <f t="shared" si="67"/>
      </c>
      <c r="AW119" s="31">
        <f ca="1" t="shared" si="68"/>
        <v>0</v>
      </c>
      <c r="AX119" s="31" t="e">
        <f t="shared" si="95"/>
        <v>#N/A</v>
      </c>
      <c r="AY119" s="31">
        <f>ROWS($AY$4:AY119)-1</f>
        <v>115</v>
      </c>
      <c r="AZ119" s="111" t="e">
        <f t="shared" si="69"/>
        <v>#N/A</v>
      </c>
      <c r="BA119" s="31" t="e">
        <f>LOOKUP(G119,種類,'名前関係'!$E$2:$E$9)</f>
        <v>#N/A</v>
      </c>
      <c r="BB119" s="31" t="e">
        <f>LOOKUP(G119,種類,'名前関係'!$F$2:$F$9)</f>
        <v>#N/A</v>
      </c>
      <c r="BC119" s="32">
        <f t="shared" si="70"/>
        <v>1</v>
      </c>
      <c r="BD119" s="31">
        <f t="shared" si="71"/>
      </c>
      <c r="BE119" s="31">
        <f t="shared" si="72"/>
      </c>
      <c r="BF119" s="31" t="e">
        <f t="shared" si="73"/>
        <v>#N/A</v>
      </c>
      <c r="BG119" s="31" t="e">
        <f>LOOKUP(K119,燃料,'名前関係'!$E$12:$E$41)</f>
        <v>#N/A</v>
      </c>
      <c r="BH119" s="31">
        <f t="shared" si="74"/>
      </c>
      <c r="BI119" s="31" t="e">
        <f t="shared" si="75"/>
        <v>#N/A</v>
      </c>
      <c r="BJ119" s="31" t="e">
        <f t="shared" si="50"/>
        <v>#N/A</v>
      </c>
      <c r="BK119" s="31" t="e">
        <f>IF(OR(AND(LEFT(BH119,1)="U",BH119&lt;&gt;"U"),AND(LEFT(BH119,1)="L",BH119&lt;&gt;"L"),AND(LEFT(BH119,1)="T",BH119&lt;&gt;"T"),LEN(BH119)=3),1,LOOKUP(K119,燃料,'名前関係'!$F$12:$F$41))</f>
        <v>#N/A</v>
      </c>
      <c r="BL119" s="31" t="e">
        <f t="shared" si="96"/>
        <v>#N/A</v>
      </c>
      <c r="BM119" s="31" t="e">
        <f>IF(AND(LEFT(BH119,1)="V",BH119&lt;&gt;"V"),1,LOOKUP(K119,燃料,'名前関係'!$I$12:$I$41))</f>
        <v>#N/A</v>
      </c>
      <c r="BN119" s="268" t="e">
        <f t="shared" si="76"/>
        <v>#N/A</v>
      </c>
      <c r="BO119" s="32">
        <f>IF(ISERROR(BN119)=TRUE,"",IF(LEN(BN119)=2,LOOKUP(BN119,'名前関係'!$M$3:$M$10,'名前関係'!$N$3:$N$10),""))</f>
      </c>
      <c r="BP119" s="268" t="e">
        <f t="shared" si="77"/>
        <v>#N/A</v>
      </c>
      <c r="BQ119" s="32">
        <f>IF(ISERROR(BP119)=TRUE,"",IF(LEN(BP119)=2,LOOKUP(BP119,'名前関係'!$Q$3:$Q$6,'名前関係'!$R$3:$R$6),""))</f>
      </c>
      <c r="BR119" s="32">
        <f>IF(ISERROR(BP119)=TRUE,"",IF(LEN(BP119)=2,LOOKUP(BP119,'名前関係'!$Q$3:$Q$6,'名前関係'!$S$3:$S$6),""))</f>
      </c>
      <c r="BS119" s="31">
        <f>IF(Q119="",1,IF(RIGHT(LEFT($G$1,4),2)&gt;=LEFT(Q119,2),(IF(ISERROR(VLOOKUP(BH119,'名前関係'!$A$2:$B$22,2,FALSE)),0.7,VLOOKUP(BH119,'名前関係'!$A$2:$B$22,2,FALSE))),1))</f>
        <v>1</v>
      </c>
      <c r="BT119" s="33">
        <f t="shared" si="78"/>
      </c>
      <c r="BU119" s="34" t="e">
        <f>VLOOKUP(K119,'名前関係'!$D$12:$J$41,7,FALSE)</f>
        <v>#N/A</v>
      </c>
      <c r="BV119" s="33">
        <f t="shared" si="79"/>
      </c>
      <c r="BW119" s="119">
        <f t="shared" si="80"/>
      </c>
      <c r="BX119" s="33">
        <f t="shared" si="81"/>
      </c>
      <c r="BY119" s="33">
        <f t="shared" si="82"/>
      </c>
      <c r="BZ119" s="33" t="e">
        <f>LOOKUP(K119,燃料,'名前関係'!$K$12:$K$41)</f>
        <v>#N/A</v>
      </c>
      <c r="CA119" s="32" t="e">
        <f t="shared" si="83"/>
        <v>#N/A</v>
      </c>
      <c r="CB119" s="31">
        <f t="shared" si="84"/>
      </c>
      <c r="CC119" s="31">
        <f t="shared" si="85"/>
      </c>
      <c r="CD119" s="31">
        <f t="shared" si="86"/>
      </c>
      <c r="CE119" s="31">
        <f t="shared" si="87"/>
      </c>
      <c r="CF119" s="33">
        <f>IF(OR(AV119="",AV119=0),"",IF(AND(LEFT(K119,2)="11",BD119=4,CK119&gt;"200109"),"18",LOOKUP(K119,燃料,'名前関係'!$J$12:$J$41))&amp;BB119&amp;BE119)</f>
      </c>
      <c r="CG119" s="33">
        <f>IF(OR(AU119="",AU119=0),"",IF(AND(LEFT(K119,2)="11",BD119=4,CK119&gt;"200109"),"18",LOOKUP(K119,燃料,'名前関係'!$J$12:$J$41))&amp;BB119&amp;BE119)</f>
      </c>
      <c r="CH119" s="31" t="e">
        <f t="shared" si="88"/>
        <v>#N/A</v>
      </c>
      <c r="CI119" s="31" t="e">
        <f t="shared" si="89"/>
        <v>#N/A</v>
      </c>
      <c r="CJ119" s="33" t="e">
        <f t="shared" si="97"/>
        <v>#N/A</v>
      </c>
      <c r="CK119" s="113">
        <f t="shared" si="90"/>
      </c>
      <c r="CL119" s="113">
        <f t="shared" si="91"/>
      </c>
      <c r="CM119" s="113">
        <f t="shared" si="92"/>
      </c>
      <c r="CN119" s="113">
        <f t="shared" si="93"/>
      </c>
      <c r="CO119" s="113">
        <f t="shared" si="94"/>
      </c>
      <c r="CP119" s="113">
        <f>IF(AND(K119&lt;&gt;"",B119=""),1,IF(COUNTIF($B$5:$B119,B119)&gt;1,1,0))</f>
        <v>0</v>
      </c>
    </row>
    <row r="120" spans="1:94" s="35" customFormat="1" ht="13.5" customHeight="1">
      <c r="A120" s="53"/>
      <c r="B120" s="53"/>
      <c r="C120" s="53"/>
      <c r="D120" s="53"/>
      <c r="E120" s="53"/>
      <c r="F120" s="53"/>
      <c r="G120" s="53"/>
      <c r="H120" s="404"/>
      <c r="I120" s="405"/>
      <c r="J120" s="53"/>
      <c r="K120" s="53"/>
      <c r="L120" s="406"/>
      <c r="M120" s="407"/>
      <c r="N120" s="277"/>
      <c r="O120" s="278"/>
      <c r="P120" s="279"/>
      <c r="Q120" s="279"/>
      <c r="R120" s="402">
        <f t="shared" si="53"/>
      </c>
      <c r="S120" s="402">
        <f t="shared" si="54"/>
      </c>
      <c r="T120" s="403"/>
      <c r="U120" s="150">
        <f t="shared" si="55"/>
      </c>
      <c r="V120" s="150">
        <f>IF(ISERROR(#REF!)=TRUE,"",#REF!)</f>
      </c>
      <c r="W120" s="151"/>
      <c r="X120" s="111">
        <f t="shared" si="56"/>
      </c>
      <c r="Y120" s="111"/>
      <c r="Z120" s="130"/>
      <c r="AA120" s="131"/>
      <c r="AB120" s="132"/>
      <c r="AC120" s="131"/>
      <c r="AD120" s="132"/>
      <c r="AE120" s="131"/>
      <c r="AF120" s="132"/>
      <c r="AG120" s="131"/>
      <c r="AH120" s="132"/>
      <c r="AI120" s="131"/>
      <c r="AJ120" s="132"/>
      <c r="AK120" s="266">
        <f t="shared" si="57"/>
      </c>
      <c r="AL120" s="128" t="e">
        <f t="shared" si="58"/>
        <v>#N/A</v>
      </c>
      <c r="AM120" s="127">
        <f t="shared" si="59"/>
      </c>
      <c r="AN120" s="127">
        <f t="shared" si="60"/>
      </c>
      <c r="AO120" s="113">
        <f t="shared" si="61"/>
      </c>
      <c r="AP120" s="112">
        <f t="shared" si="62"/>
      </c>
      <c r="AQ120" s="112">
        <f t="shared" si="63"/>
      </c>
      <c r="AR120" s="111">
        <f t="shared" si="64"/>
      </c>
      <c r="AS120" s="111">
        <f>IF(K120="","",LOOKUP($G$1,実績報告年度,'名前関係'!$E$44:$E$48))</f>
      </c>
      <c r="AT120" s="111">
        <f t="shared" si="65"/>
      </c>
      <c r="AU120" s="111">
        <f t="shared" si="66"/>
      </c>
      <c r="AV120" s="111">
        <f t="shared" si="67"/>
      </c>
      <c r="AW120" s="31">
        <f ca="1" t="shared" si="68"/>
        <v>0</v>
      </c>
      <c r="AX120" s="31" t="e">
        <f t="shared" si="95"/>
        <v>#N/A</v>
      </c>
      <c r="AY120" s="31">
        <f>ROWS($AY$4:AY120)-1</f>
        <v>116</v>
      </c>
      <c r="AZ120" s="111" t="e">
        <f t="shared" si="69"/>
        <v>#N/A</v>
      </c>
      <c r="BA120" s="31" t="e">
        <f>LOOKUP(G120,種類,'名前関係'!$E$2:$E$9)</f>
        <v>#N/A</v>
      </c>
      <c r="BB120" s="31" t="e">
        <f>LOOKUP(G120,種類,'名前関係'!$F$2:$F$9)</f>
        <v>#N/A</v>
      </c>
      <c r="BC120" s="32">
        <f t="shared" si="70"/>
        <v>1</v>
      </c>
      <c r="BD120" s="31">
        <f t="shared" si="71"/>
      </c>
      <c r="BE120" s="31">
        <f t="shared" si="72"/>
      </c>
      <c r="BF120" s="31" t="e">
        <f t="shared" si="73"/>
        <v>#N/A</v>
      </c>
      <c r="BG120" s="31" t="e">
        <f>LOOKUP(K120,燃料,'名前関係'!$E$12:$E$41)</f>
        <v>#N/A</v>
      </c>
      <c r="BH120" s="31">
        <f t="shared" si="74"/>
      </c>
      <c r="BI120" s="31" t="e">
        <f t="shared" si="75"/>
        <v>#N/A</v>
      </c>
      <c r="BJ120" s="31" t="e">
        <f t="shared" si="50"/>
        <v>#N/A</v>
      </c>
      <c r="BK120" s="31" t="e">
        <f>IF(OR(AND(LEFT(BH120,1)="U",BH120&lt;&gt;"U"),AND(LEFT(BH120,1)="L",BH120&lt;&gt;"L"),AND(LEFT(BH120,1)="T",BH120&lt;&gt;"T"),LEN(BH120)=3),1,LOOKUP(K120,燃料,'名前関係'!$F$12:$F$41))</f>
        <v>#N/A</v>
      </c>
      <c r="BL120" s="31" t="e">
        <f t="shared" si="96"/>
        <v>#N/A</v>
      </c>
      <c r="BM120" s="31" t="e">
        <f>IF(AND(LEFT(BH120,1)="V",BH120&lt;&gt;"V"),1,LOOKUP(K120,燃料,'名前関係'!$I$12:$I$41))</f>
        <v>#N/A</v>
      </c>
      <c r="BN120" s="268" t="e">
        <f t="shared" si="76"/>
        <v>#N/A</v>
      </c>
      <c r="BO120" s="32">
        <f>IF(ISERROR(BN120)=TRUE,"",IF(LEN(BN120)=2,LOOKUP(BN120,'名前関係'!$M$3:$M$10,'名前関係'!$N$3:$N$10),""))</f>
      </c>
      <c r="BP120" s="268" t="e">
        <f t="shared" si="77"/>
        <v>#N/A</v>
      </c>
      <c r="BQ120" s="32">
        <f>IF(ISERROR(BP120)=TRUE,"",IF(LEN(BP120)=2,LOOKUP(BP120,'名前関係'!$Q$3:$Q$6,'名前関係'!$R$3:$R$6),""))</f>
      </c>
      <c r="BR120" s="32">
        <f>IF(ISERROR(BP120)=TRUE,"",IF(LEN(BP120)=2,LOOKUP(BP120,'名前関係'!$Q$3:$Q$6,'名前関係'!$S$3:$S$6),""))</f>
      </c>
      <c r="BS120" s="31">
        <f>IF(Q120="",1,IF(RIGHT(LEFT($G$1,4),2)&gt;=LEFT(Q120,2),(IF(ISERROR(VLOOKUP(BH120,'名前関係'!$A$2:$B$22,2,FALSE)),0.7,VLOOKUP(BH120,'名前関係'!$A$2:$B$22,2,FALSE))),1))</f>
        <v>1</v>
      </c>
      <c r="BT120" s="33">
        <f t="shared" si="78"/>
      </c>
      <c r="BU120" s="34" t="e">
        <f>VLOOKUP(K120,'名前関係'!$D$12:$J$41,7,FALSE)</f>
        <v>#N/A</v>
      </c>
      <c r="BV120" s="33">
        <f t="shared" si="79"/>
      </c>
      <c r="BW120" s="119">
        <f t="shared" si="80"/>
      </c>
      <c r="BX120" s="33">
        <f t="shared" si="81"/>
      </c>
      <c r="BY120" s="33">
        <f t="shared" si="82"/>
      </c>
      <c r="BZ120" s="33" t="e">
        <f>LOOKUP(K120,燃料,'名前関係'!$K$12:$K$41)</f>
        <v>#N/A</v>
      </c>
      <c r="CA120" s="32" t="e">
        <f t="shared" si="83"/>
        <v>#N/A</v>
      </c>
      <c r="CB120" s="31">
        <f t="shared" si="84"/>
      </c>
      <c r="CC120" s="31">
        <f t="shared" si="85"/>
      </c>
      <c r="CD120" s="31">
        <f t="shared" si="86"/>
      </c>
      <c r="CE120" s="31">
        <f t="shared" si="87"/>
      </c>
      <c r="CF120" s="33">
        <f>IF(OR(AV120="",AV120=0),"",IF(AND(LEFT(K120,2)="11",BD120=4,CK120&gt;"200109"),"18",LOOKUP(K120,燃料,'名前関係'!$J$12:$J$41))&amp;BB120&amp;BE120)</f>
      </c>
      <c r="CG120" s="33">
        <f>IF(OR(AU120="",AU120=0),"",IF(AND(LEFT(K120,2)="11",BD120=4,CK120&gt;"200109"),"18",LOOKUP(K120,燃料,'名前関係'!$J$12:$J$41))&amp;BB120&amp;BE120)</f>
      </c>
      <c r="CH120" s="31" t="e">
        <f t="shared" si="88"/>
        <v>#N/A</v>
      </c>
      <c r="CI120" s="31" t="e">
        <f t="shared" si="89"/>
        <v>#N/A</v>
      </c>
      <c r="CJ120" s="33" t="e">
        <f t="shared" si="97"/>
        <v>#N/A</v>
      </c>
      <c r="CK120" s="113">
        <f t="shared" si="90"/>
      </c>
      <c r="CL120" s="113">
        <f t="shared" si="91"/>
      </c>
      <c r="CM120" s="113">
        <f t="shared" si="92"/>
      </c>
      <c r="CN120" s="113">
        <f t="shared" si="93"/>
      </c>
      <c r="CO120" s="113">
        <f t="shared" si="94"/>
      </c>
      <c r="CP120" s="113">
        <f>IF(AND(K120&lt;&gt;"",B120=""),1,IF(COUNTIF($B$5:$B120,B120)&gt;1,1,0))</f>
        <v>0</v>
      </c>
    </row>
    <row r="121" spans="1:94" s="35" customFormat="1" ht="13.5" customHeight="1">
      <c r="A121" s="53"/>
      <c r="B121" s="53"/>
      <c r="C121" s="53"/>
      <c r="D121" s="53"/>
      <c r="E121" s="53"/>
      <c r="F121" s="53"/>
      <c r="G121" s="53"/>
      <c r="H121" s="404"/>
      <c r="I121" s="405"/>
      <c r="J121" s="53"/>
      <c r="K121" s="53"/>
      <c r="L121" s="406"/>
      <c r="M121" s="407"/>
      <c r="N121" s="277"/>
      <c r="O121" s="278"/>
      <c r="P121" s="279"/>
      <c r="Q121" s="279"/>
      <c r="R121" s="402">
        <f t="shared" si="53"/>
      </c>
      <c r="S121" s="402">
        <f t="shared" si="54"/>
      </c>
      <c r="T121" s="403"/>
      <c r="U121" s="150">
        <f t="shared" si="55"/>
      </c>
      <c r="V121" s="150">
        <f>IF(ISERROR(#REF!)=TRUE,"",#REF!)</f>
      </c>
      <c r="W121" s="151"/>
      <c r="X121" s="111">
        <f t="shared" si="56"/>
      </c>
      <c r="Y121" s="111"/>
      <c r="Z121" s="130"/>
      <c r="AA121" s="131"/>
      <c r="AB121" s="132"/>
      <c r="AC121" s="131"/>
      <c r="AD121" s="132"/>
      <c r="AE121" s="131"/>
      <c r="AF121" s="132"/>
      <c r="AG121" s="131"/>
      <c r="AH121" s="132"/>
      <c r="AI121" s="131"/>
      <c r="AJ121" s="132"/>
      <c r="AK121" s="266">
        <f t="shared" si="57"/>
      </c>
      <c r="AL121" s="128" t="e">
        <f t="shared" si="58"/>
        <v>#N/A</v>
      </c>
      <c r="AM121" s="127">
        <f t="shared" si="59"/>
      </c>
      <c r="AN121" s="127">
        <f t="shared" si="60"/>
      </c>
      <c r="AO121" s="113">
        <f t="shared" si="61"/>
      </c>
      <c r="AP121" s="112">
        <f t="shared" si="62"/>
      </c>
      <c r="AQ121" s="112">
        <f t="shared" si="63"/>
      </c>
      <c r="AR121" s="111">
        <f t="shared" si="64"/>
      </c>
      <c r="AS121" s="111">
        <f>IF(K121="","",LOOKUP($G$1,実績報告年度,'名前関係'!$E$44:$E$48))</f>
      </c>
      <c r="AT121" s="111">
        <f t="shared" si="65"/>
      </c>
      <c r="AU121" s="111">
        <f t="shared" si="66"/>
      </c>
      <c r="AV121" s="111">
        <f t="shared" si="67"/>
      </c>
      <c r="AW121" s="31">
        <f ca="1" t="shared" si="68"/>
        <v>0</v>
      </c>
      <c r="AX121" s="31" t="e">
        <f t="shared" si="95"/>
        <v>#N/A</v>
      </c>
      <c r="AY121" s="31">
        <f>ROWS($AY$4:AY121)-1</f>
        <v>117</v>
      </c>
      <c r="AZ121" s="111" t="e">
        <f t="shared" si="69"/>
        <v>#N/A</v>
      </c>
      <c r="BA121" s="31" t="e">
        <f>LOOKUP(G121,種類,'名前関係'!$E$2:$E$9)</f>
        <v>#N/A</v>
      </c>
      <c r="BB121" s="31" t="e">
        <f>LOOKUP(G121,種類,'名前関係'!$F$2:$F$9)</f>
        <v>#N/A</v>
      </c>
      <c r="BC121" s="32">
        <f t="shared" si="70"/>
        <v>1</v>
      </c>
      <c r="BD121" s="31">
        <f t="shared" si="71"/>
      </c>
      <c r="BE121" s="31">
        <f t="shared" si="72"/>
      </c>
      <c r="BF121" s="31" t="e">
        <f t="shared" si="73"/>
        <v>#N/A</v>
      </c>
      <c r="BG121" s="31" t="e">
        <f>LOOKUP(K121,燃料,'名前関係'!$E$12:$E$41)</f>
        <v>#N/A</v>
      </c>
      <c r="BH121" s="31">
        <f t="shared" si="74"/>
      </c>
      <c r="BI121" s="31" t="e">
        <f t="shared" si="75"/>
        <v>#N/A</v>
      </c>
      <c r="BJ121" s="31" t="e">
        <f t="shared" si="50"/>
        <v>#N/A</v>
      </c>
      <c r="BK121" s="31" t="e">
        <f>IF(OR(AND(LEFT(BH121,1)="U",BH121&lt;&gt;"U"),AND(LEFT(BH121,1)="L",BH121&lt;&gt;"L"),AND(LEFT(BH121,1)="T",BH121&lt;&gt;"T"),LEN(BH121)=3),1,LOOKUP(K121,燃料,'名前関係'!$F$12:$F$41))</f>
        <v>#N/A</v>
      </c>
      <c r="BL121" s="31" t="e">
        <f t="shared" si="96"/>
        <v>#N/A</v>
      </c>
      <c r="BM121" s="31" t="e">
        <f>IF(AND(LEFT(BH121,1)="V",BH121&lt;&gt;"V"),1,LOOKUP(K121,燃料,'名前関係'!$I$12:$I$41))</f>
        <v>#N/A</v>
      </c>
      <c r="BN121" s="268" t="e">
        <f t="shared" si="76"/>
        <v>#N/A</v>
      </c>
      <c r="BO121" s="32">
        <f>IF(ISERROR(BN121)=TRUE,"",IF(LEN(BN121)=2,LOOKUP(BN121,'名前関係'!$M$3:$M$10,'名前関係'!$N$3:$N$10),""))</f>
      </c>
      <c r="BP121" s="268" t="e">
        <f t="shared" si="77"/>
        <v>#N/A</v>
      </c>
      <c r="BQ121" s="32">
        <f>IF(ISERROR(BP121)=TRUE,"",IF(LEN(BP121)=2,LOOKUP(BP121,'名前関係'!$Q$3:$Q$6,'名前関係'!$R$3:$R$6),""))</f>
      </c>
      <c r="BR121" s="32">
        <f>IF(ISERROR(BP121)=TRUE,"",IF(LEN(BP121)=2,LOOKUP(BP121,'名前関係'!$Q$3:$Q$6,'名前関係'!$S$3:$S$6),""))</f>
      </c>
      <c r="BS121" s="31">
        <f>IF(Q121="",1,IF(RIGHT(LEFT($G$1,4),2)&gt;=LEFT(Q121,2),(IF(ISERROR(VLOOKUP(BH121,'名前関係'!$A$2:$B$22,2,FALSE)),0.7,VLOOKUP(BH121,'名前関係'!$A$2:$B$22,2,FALSE))),1))</f>
        <v>1</v>
      </c>
      <c r="BT121" s="33">
        <f t="shared" si="78"/>
      </c>
      <c r="BU121" s="34" t="e">
        <f>VLOOKUP(K121,'名前関係'!$D$12:$J$41,7,FALSE)</f>
        <v>#N/A</v>
      </c>
      <c r="BV121" s="33">
        <f t="shared" si="79"/>
      </c>
      <c r="BW121" s="119">
        <f t="shared" si="80"/>
      </c>
      <c r="BX121" s="33">
        <f t="shared" si="81"/>
      </c>
      <c r="BY121" s="33">
        <f t="shared" si="82"/>
      </c>
      <c r="BZ121" s="33" t="e">
        <f>LOOKUP(K121,燃料,'名前関係'!$K$12:$K$41)</f>
        <v>#N/A</v>
      </c>
      <c r="CA121" s="32" t="e">
        <f t="shared" si="83"/>
        <v>#N/A</v>
      </c>
      <c r="CB121" s="31">
        <f t="shared" si="84"/>
      </c>
      <c r="CC121" s="31">
        <f t="shared" si="85"/>
      </c>
      <c r="CD121" s="31">
        <f t="shared" si="86"/>
      </c>
      <c r="CE121" s="31">
        <f t="shared" si="87"/>
      </c>
      <c r="CF121" s="33">
        <f>IF(OR(AV121="",AV121=0),"",IF(AND(LEFT(K121,2)="11",BD121=4,CK121&gt;"200109"),"18",LOOKUP(K121,燃料,'名前関係'!$J$12:$J$41))&amp;BB121&amp;BE121)</f>
      </c>
      <c r="CG121" s="33">
        <f>IF(OR(AU121="",AU121=0),"",IF(AND(LEFT(K121,2)="11",BD121=4,CK121&gt;"200109"),"18",LOOKUP(K121,燃料,'名前関係'!$J$12:$J$41))&amp;BB121&amp;BE121)</f>
      </c>
      <c r="CH121" s="31" t="e">
        <f t="shared" si="88"/>
        <v>#N/A</v>
      </c>
      <c r="CI121" s="31" t="e">
        <f t="shared" si="89"/>
        <v>#N/A</v>
      </c>
      <c r="CJ121" s="33" t="e">
        <f t="shared" si="97"/>
        <v>#N/A</v>
      </c>
      <c r="CK121" s="113">
        <f t="shared" si="90"/>
      </c>
      <c r="CL121" s="113">
        <f t="shared" si="91"/>
      </c>
      <c r="CM121" s="113">
        <f t="shared" si="92"/>
      </c>
      <c r="CN121" s="113">
        <f t="shared" si="93"/>
      </c>
      <c r="CO121" s="113">
        <f t="shared" si="94"/>
      </c>
      <c r="CP121" s="113">
        <f>IF(AND(K121&lt;&gt;"",B121=""),1,IF(COUNTIF($B$5:$B121,B121)&gt;1,1,0))</f>
        <v>0</v>
      </c>
    </row>
    <row r="122" spans="1:94" s="35" customFormat="1" ht="13.5" customHeight="1">
      <c r="A122" s="53"/>
      <c r="B122" s="53"/>
      <c r="C122" s="53"/>
      <c r="D122" s="53"/>
      <c r="E122" s="53"/>
      <c r="F122" s="53"/>
      <c r="G122" s="53"/>
      <c r="H122" s="404"/>
      <c r="I122" s="405"/>
      <c r="J122" s="53"/>
      <c r="K122" s="53"/>
      <c r="L122" s="406"/>
      <c r="M122" s="407"/>
      <c r="N122" s="277"/>
      <c r="O122" s="278"/>
      <c r="P122" s="279"/>
      <c r="Q122" s="279"/>
      <c r="R122" s="402">
        <f t="shared" si="53"/>
      </c>
      <c r="S122" s="402">
        <f t="shared" si="54"/>
      </c>
      <c r="T122" s="403"/>
      <c r="U122" s="150">
        <f t="shared" si="55"/>
      </c>
      <c r="V122" s="150">
        <f>IF(ISERROR(#REF!)=TRUE,"",#REF!)</f>
      </c>
      <c r="W122" s="151"/>
      <c r="X122" s="111">
        <f t="shared" si="56"/>
      </c>
      <c r="Y122" s="111"/>
      <c r="Z122" s="130"/>
      <c r="AA122" s="131"/>
      <c r="AB122" s="132"/>
      <c r="AC122" s="131"/>
      <c r="AD122" s="132"/>
      <c r="AE122" s="131"/>
      <c r="AF122" s="132"/>
      <c r="AG122" s="131"/>
      <c r="AH122" s="132"/>
      <c r="AI122" s="131"/>
      <c r="AJ122" s="132"/>
      <c r="AK122" s="266">
        <f t="shared" si="57"/>
      </c>
      <c r="AL122" s="128" t="e">
        <f t="shared" si="58"/>
        <v>#N/A</v>
      </c>
      <c r="AM122" s="127">
        <f t="shared" si="59"/>
      </c>
      <c r="AN122" s="127">
        <f t="shared" si="60"/>
      </c>
      <c r="AO122" s="113">
        <f t="shared" si="61"/>
      </c>
      <c r="AP122" s="112">
        <f t="shared" si="62"/>
      </c>
      <c r="AQ122" s="112">
        <f t="shared" si="63"/>
      </c>
      <c r="AR122" s="111">
        <f t="shared" si="64"/>
      </c>
      <c r="AS122" s="111">
        <f>IF(K122="","",LOOKUP($G$1,実績報告年度,'名前関係'!$E$44:$E$48))</f>
      </c>
      <c r="AT122" s="111">
        <f t="shared" si="65"/>
      </c>
      <c r="AU122" s="111">
        <f t="shared" si="66"/>
      </c>
      <c r="AV122" s="111">
        <f t="shared" si="67"/>
      </c>
      <c r="AW122" s="31">
        <f ca="1" t="shared" si="68"/>
        <v>0</v>
      </c>
      <c r="AX122" s="31" t="e">
        <f t="shared" si="95"/>
        <v>#N/A</v>
      </c>
      <c r="AY122" s="31">
        <f>ROWS($AY$4:AY122)-1</f>
        <v>118</v>
      </c>
      <c r="AZ122" s="111" t="e">
        <f t="shared" si="69"/>
        <v>#N/A</v>
      </c>
      <c r="BA122" s="31" t="e">
        <f>LOOKUP(G122,種類,'名前関係'!$E$2:$E$9)</f>
        <v>#N/A</v>
      </c>
      <c r="BB122" s="31" t="e">
        <f>LOOKUP(G122,種類,'名前関係'!$F$2:$F$9)</f>
        <v>#N/A</v>
      </c>
      <c r="BC122" s="32">
        <f t="shared" si="70"/>
        <v>1</v>
      </c>
      <c r="BD122" s="31">
        <f t="shared" si="71"/>
      </c>
      <c r="BE122" s="31">
        <f t="shared" si="72"/>
      </c>
      <c r="BF122" s="31" t="e">
        <f t="shared" si="73"/>
        <v>#N/A</v>
      </c>
      <c r="BG122" s="31" t="e">
        <f>LOOKUP(K122,燃料,'名前関係'!$E$12:$E$41)</f>
        <v>#N/A</v>
      </c>
      <c r="BH122" s="31">
        <f t="shared" si="74"/>
      </c>
      <c r="BI122" s="31" t="e">
        <f t="shared" si="75"/>
        <v>#N/A</v>
      </c>
      <c r="BJ122" s="31" t="e">
        <f t="shared" si="50"/>
        <v>#N/A</v>
      </c>
      <c r="BK122" s="31" t="e">
        <f>IF(OR(AND(LEFT(BH122,1)="U",BH122&lt;&gt;"U"),AND(LEFT(BH122,1)="L",BH122&lt;&gt;"L"),AND(LEFT(BH122,1)="T",BH122&lt;&gt;"T"),LEN(BH122)=3),1,LOOKUP(K122,燃料,'名前関係'!$F$12:$F$41))</f>
        <v>#N/A</v>
      </c>
      <c r="BL122" s="31" t="e">
        <f t="shared" si="96"/>
        <v>#N/A</v>
      </c>
      <c r="BM122" s="31" t="e">
        <f>IF(AND(LEFT(BH122,1)="V",BH122&lt;&gt;"V"),1,LOOKUP(K122,燃料,'名前関係'!$I$12:$I$41))</f>
        <v>#N/A</v>
      </c>
      <c r="BN122" s="268" t="e">
        <f t="shared" si="76"/>
        <v>#N/A</v>
      </c>
      <c r="BO122" s="32">
        <f>IF(ISERROR(BN122)=TRUE,"",IF(LEN(BN122)=2,LOOKUP(BN122,'名前関係'!$M$3:$M$10,'名前関係'!$N$3:$N$10),""))</f>
      </c>
      <c r="BP122" s="268" t="e">
        <f t="shared" si="77"/>
        <v>#N/A</v>
      </c>
      <c r="BQ122" s="32">
        <f>IF(ISERROR(BP122)=TRUE,"",IF(LEN(BP122)=2,LOOKUP(BP122,'名前関係'!$Q$3:$Q$6,'名前関係'!$R$3:$R$6),""))</f>
      </c>
      <c r="BR122" s="32">
        <f>IF(ISERROR(BP122)=TRUE,"",IF(LEN(BP122)=2,LOOKUP(BP122,'名前関係'!$Q$3:$Q$6,'名前関係'!$S$3:$S$6),""))</f>
      </c>
      <c r="BS122" s="31">
        <f>IF(Q122="",1,IF(RIGHT(LEFT($G$1,4),2)&gt;=LEFT(Q122,2),(IF(ISERROR(VLOOKUP(BH122,'名前関係'!$A$2:$B$22,2,FALSE)),0.7,VLOOKUP(BH122,'名前関係'!$A$2:$B$22,2,FALSE))),1))</f>
        <v>1</v>
      </c>
      <c r="BT122" s="33">
        <f t="shared" si="78"/>
      </c>
      <c r="BU122" s="34" t="e">
        <f>VLOOKUP(K122,'名前関係'!$D$12:$J$41,7,FALSE)</f>
        <v>#N/A</v>
      </c>
      <c r="BV122" s="33">
        <f t="shared" si="79"/>
      </c>
      <c r="BW122" s="119">
        <f t="shared" si="80"/>
      </c>
      <c r="BX122" s="33">
        <f t="shared" si="81"/>
      </c>
      <c r="BY122" s="33">
        <f t="shared" si="82"/>
      </c>
      <c r="BZ122" s="33" t="e">
        <f>LOOKUP(K122,燃料,'名前関係'!$K$12:$K$41)</f>
        <v>#N/A</v>
      </c>
      <c r="CA122" s="32" t="e">
        <f t="shared" si="83"/>
        <v>#N/A</v>
      </c>
      <c r="CB122" s="31">
        <f t="shared" si="84"/>
      </c>
      <c r="CC122" s="31">
        <f t="shared" si="85"/>
      </c>
      <c r="CD122" s="31">
        <f t="shared" si="86"/>
      </c>
      <c r="CE122" s="31">
        <f t="shared" si="87"/>
      </c>
      <c r="CF122" s="33">
        <f>IF(OR(AV122="",AV122=0),"",IF(AND(LEFT(K122,2)="11",BD122=4,CK122&gt;"200109"),"18",LOOKUP(K122,燃料,'名前関係'!$J$12:$J$41))&amp;BB122&amp;BE122)</f>
      </c>
      <c r="CG122" s="33">
        <f>IF(OR(AU122="",AU122=0),"",IF(AND(LEFT(K122,2)="11",BD122=4,CK122&gt;"200109"),"18",LOOKUP(K122,燃料,'名前関係'!$J$12:$J$41))&amp;BB122&amp;BE122)</f>
      </c>
      <c r="CH122" s="31" t="e">
        <f t="shared" si="88"/>
        <v>#N/A</v>
      </c>
      <c r="CI122" s="31" t="e">
        <f t="shared" si="89"/>
        <v>#N/A</v>
      </c>
      <c r="CJ122" s="33" t="e">
        <f t="shared" si="97"/>
        <v>#N/A</v>
      </c>
      <c r="CK122" s="113">
        <f t="shared" si="90"/>
      </c>
      <c r="CL122" s="113">
        <f t="shared" si="91"/>
      </c>
      <c r="CM122" s="113">
        <f t="shared" si="92"/>
      </c>
      <c r="CN122" s="113">
        <f t="shared" si="93"/>
      </c>
      <c r="CO122" s="113">
        <f t="shared" si="94"/>
      </c>
      <c r="CP122" s="113">
        <f>IF(AND(K122&lt;&gt;"",B122=""),1,IF(COUNTIF($B$5:$B122,B122)&gt;1,1,0))</f>
        <v>0</v>
      </c>
    </row>
    <row r="123" spans="1:94" s="35" customFormat="1" ht="13.5" customHeight="1">
      <c r="A123" s="53"/>
      <c r="B123" s="53"/>
      <c r="C123" s="53"/>
      <c r="D123" s="53"/>
      <c r="E123" s="53"/>
      <c r="F123" s="53"/>
      <c r="G123" s="53"/>
      <c r="H123" s="404"/>
      <c r="I123" s="405"/>
      <c r="J123" s="53"/>
      <c r="K123" s="53"/>
      <c r="L123" s="406"/>
      <c r="M123" s="407"/>
      <c r="N123" s="277"/>
      <c r="O123" s="278"/>
      <c r="P123" s="279"/>
      <c r="Q123" s="279"/>
      <c r="R123" s="402">
        <f t="shared" si="53"/>
      </c>
      <c r="S123" s="402">
        <f t="shared" si="54"/>
      </c>
      <c r="T123" s="403"/>
      <c r="U123" s="150">
        <f t="shared" si="55"/>
      </c>
      <c r="V123" s="150">
        <f>IF(ISERROR(#REF!)=TRUE,"",#REF!)</f>
      </c>
      <c r="W123" s="151"/>
      <c r="X123" s="111">
        <f t="shared" si="56"/>
      </c>
      <c r="Y123" s="111"/>
      <c r="Z123" s="130"/>
      <c r="AA123" s="131"/>
      <c r="AB123" s="132"/>
      <c r="AC123" s="131"/>
      <c r="AD123" s="132"/>
      <c r="AE123" s="131"/>
      <c r="AF123" s="132"/>
      <c r="AG123" s="131"/>
      <c r="AH123" s="132"/>
      <c r="AI123" s="131"/>
      <c r="AJ123" s="132"/>
      <c r="AK123" s="266">
        <f t="shared" si="57"/>
      </c>
      <c r="AL123" s="128" t="e">
        <f t="shared" si="58"/>
        <v>#N/A</v>
      </c>
      <c r="AM123" s="127">
        <f t="shared" si="59"/>
      </c>
      <c r="AN123" s="127">
        <f t="shared" si="60"/>
      </c>
      <c r="AO123" s="113">
        <f t="shared" si="61"/>
      </c>
      <c r="AP123" s="112">
        <f t="shared" si="62"/>
      </c>
      <c r="AQ123" s="112">
        <f t="shared" si="63"/>
      </c>
      <c r="AR123" s="111">
        <f t="shared" si="64"/>
      </c>
      <c r="AS123" s="111">
        <f>IF(K123="","",LOOKUP($G$1,実績報告年度,'名前関係'!$E$44:$E$48))</f>
      </c>
      <c r="AT123" s="111">
        <f t="shared" si="65"/>
      </c>
      <c r="AU123" s="111">
        <f t="shared" si="66"/>
      </c>
      <c r="AV123" s="111">
        <f t="shared" si="67"/>
      </c>
      <c r="AW123" s="31">
        <f ca="1" t="shared" si="68"/>
        <v>0</v>
      </c>
      <c r="AX123" s="31" t="e">
        <f t="shared" si="95"/>
        <v>#N/A</v>
      </c>
      <c r="AY123" s="31">
        <f>ROWS($AY$4:AY123)-1</f>
        <v>119</v>
      </c>
      <c r="AZ123" s="111" t="e">
        <f t="shared" si="69"/>
        <v>#N/A</v>
      </c>
      <c r="BA123" s="31" t="e">
        <f>LOOKUP(G123,種類,'名前関係'!$E$2:$E$9)</f>
        <v>#N/A</v>
      </c>
      <c r="BB123" s="31" t="e">
        <f>LOOKUP(G123,種類,'名前関係'!$F$2:$F$9)</f>
        <v>#N/A</v>
      </c>
      <c r="BC123" s="32">
        <f t="shared" si="70"/>
        <v>1</v>
      </c>
      <c r="BD123" s="31">
        <f t="shared" si="71"/>
      </c>
      <c r="BE123" s="31">
        <f t="shared" si="72"/>
      </c>
      <c r="BF123" s="31" t="e">
        <f t="shared" si="73"/>
        <v>#N/A</v>
      </c>
      <c r="BG123" s="31" t="e">
        <f>LOOKUP(K123,燃料,'名前関係'!$E$12:$E$41)</f>
        <v>#N/A</v>
      </c>
      <c r="BH123" s="31">
        <f t="shared" si="74"/>
      </c>
      <c r="BI123" s="31" t="e">
        <f t="shared" si="75"/>
        <v>#N/A</v>
      </c>
      <c r="BJ123" s="31" t="e">
        <f t="shared" si="50"/>
        <v>#N/A</v>
      </c>
      <c r="BK123" s="31" t="e">
        <f>IF(OR(AND(LEFT(BH123,1)="U",BH123&lt;&gt;"U"),AND(LEFT(BH123,1)="L",BH123&lt;&gt;"L"),AND(LEFT(BH123,1)="T",BH123&lt;&gt;"T"),LEN(BH123)=3),1,LOOKUP(K123,燃料,'名前関係'!$F$12:$F$41))</f>
        <v>#N/A</v>
      </c>
      <c r="BL123" s="31" t="e">
        <f t="shared" si="96"/>
        <v>#N/A</v>
      </c>
      <c r="BM123" s="31" t="e">
        <f>IF(AND(LEFT(BH123,1)="V",BH123&lt;&gt;"V"),1,LOOKUP(K123,燃料,'名前関係'!$I$12:$I$41))</f>
        <v>#N/A</v>
      </c>
      <c r="BN123" s="268" t="e">
        <f t="shared" si="76"/>
        <v>#N/A</v>
      </c>
      <c r="BO123" s="32">
        <f>IF(ISERROR(BN123)=TRUE,"",IF(LEN(BN123)=2,LOOKUP(BN123,'名前関係'!$M$3:$M$10,'名前関係'!$N$3:$N$10),""))</f>
      </c>
      <c r="BP123" s="268" t="e">
        <f t="shared" si="77"/>
        <v>#N/A</v>
      </c>
      <c r="BQ123" s="32">
        <f>IF(ISERROR(BP123)=TRUE,"",IF(LEN(BP123)=2,LOOKUP(BP123,'名前関係'!$Q$3:$Q$6,'名前関係'!$R$3:$R$6),""))</f>
      </c>
      <c r="BR123" s="32">
        <f>IF(ISERROR(BP123)=TRUE,"",IF(LEN(BP123)=2,LOOKUP(BP123,'名前関係'!$Q$3:$Q$6,'名前関係'!$S$3:$S$6),""))</f>
      </c>
      <c r="BS123" s="31">
        <f>IF(Q123="",1,IF(RIGHT(LEFT($G$1,4),2)&gt;=LEFT(Q123,2),(IF(ISERROR(VLOOKUP(BH123,'名前関係'!$A$2:$B$22,2,FALSE)),0.7,VLOOKUP(BH123,'名前関係'!$A$2:$B$22,2,FALSE))),1))</f>
        <v>1</v>
      </c>
      <c r="BT123" s="33">
        <f t="shared" si="78"/>
      </c>
      <c r="BU123" s="34" t="e">
        <f>VLOOKUP(K123,'名前関係'!$D$12:$J$41,7,FALSE)</f>
        <v>#N/A</v>
      </c>
      <c r="BV123" s="33">
        <f t="shared" si="79"/>
      </c>
      <c r="BW123" s="119">
        <f t="shared" si="80"/>
      </c>
      <c r="BX123" s="33">
        <f t="shared" si="81"/>
      </c>
      <c r="BY123" s="33">
        <f t="shared" si="82"/>
      </c>
      <c r="BZ123" s="33" t="e">
        <f>LOOKUP(K123,燃料,'名前関係'!$K$12:$K$41)</f>
        <v>#N/A</v>
      </c>
      <c r="CA123" s="32" t="e">
        <f t="shared" si="83"/>
        <v>#N/A</v>
      </c>
      <c r="CB123" s="31">
        <f t="shared" si="84"/>
      </c>
      <c r="CC123" s="31">
        <f t="shared" si="85"/>
      </c>
      <c r="CD123" s="31">
        <f t="shared" si="86"/>
      </c>
      <c r="CE123" s="31">
        <f t="shared" si="87"/>
      </c>
      <c r="CF123" s="33">
        <f>IF(OR(AV123="",AV123=0),"",IF(AND(LEFT(K123,2)="11",BD123=4,CK123&gt;"200109"),"18",LOOKUP(K123,燃料,'名前関係'!$J$12:$J$41))&amp;BB123&amp;BE123)</f>
      </c>
      <c r="CG123" s="33">
        <f>IF(OR(AU123="",AU123=0),"",IF(AND(LEFT(K123,2)="11",BD123=4,CK123&gt;"200109"),"18",LOOKUP(K123,燃料,'名前関係'!$J$12:$J$41))&amp;BB123&amp;BE123)</f>
      </c>
      <c r="CH123" s="31" t="e">
        <f t="shared" si="88"/>
        <v>#N/A</v>
      </c>
      <c r="CI123" s="31" t="e">
        <f t="shared" si="89"/>
        <v>#N/A</v>
      </c>
      <c r="CJ123" s="33" t="e">
        <f t="shared" si="97"/>
        <v>#N/A</v>
      </c>
      <c r="CK123" s="113">
        <f t="shared" si="90"/>
      </c>
      <c r="CL123" s="113">
        <f t="shared" si="91"/>
      </c>
      <c r="CM123" s="113">
        <f t="shared" si="92"/>
      </c>
      <c r="CN123" s="113">
        <f t="shared" si="93"/>
      </c>
      <c r="CO123" s="113">
        <f t="shared" si="94"/>
      </c>
      <c r="CP123" s="113">
        <f>IF(AND(K123&lt;&gt;"",B123=""),1,IF(COUNTIF($B$5:$B123,B123)&gt;1,1,0))</f>
        <v>0</v>
      </c>
    </row>
    <row r="124" spans="1:94" s="35" customFormat="1" ht="13.5" customHeight="1">
      <c r="A124" s="53"/>
      <c r="B124" s="53"/>
      <c r="C124" s="53"/>
      <c r="D124" s="53"/>
      <c r="E124" s="53"/>
      <c r="F124" s="53"/>
      <c r="G124" s="53"/>
      <c r="H124" s="404"/>
      <c r="I124" s="405"/>
      <c r="J124" s="53"/>
      <c r="K124" s="53"/>
      <c r="L124" s="406"/>
      <c r="M124" s="407"/>
      <c r="N124" s="277"/>
      <c r="O124" s="278"/>
      <c r="P124" s="279"/>
      <c r="Q124" s="279"/>
      <c r="R124" s="402">
        <f t="shared" si="53"/>
      </c>
      <c r="S124" s="402">
        <f t="shared" si="54"/>
      </c>
      <c r="T124" s="403"/>
      <c r="U124" s="150">
        <f t="shared" si="55"/>
      </c>
      <c r="V124" s="150">
        <f>IF(ISERROR(#REF!)=TRUE,"",#REF!)</f>
      </c>
      <c r="W124" s="151"/>
      <c r="X124" s="111">
        <f t="shared" si="56"/>
      </c>
      <c r="Y124" s="111"/>
      <c r="Z124" s="130"/>
      <c r="AA124" s="131"/>
      <c r="AB124" s="132"/>
      <c r="AC124" s="131"/>
      <c r="AD124" s="132"/>
      <c r="AE124" s="131"/>
      <c r="AF124" s="132"/>
      <c r="AG124" s="131"/>
      <c r="AH124" s="132"/>
      <c r="AI124" s="131"/>
      <c r="AJ124" s="132"/>
      <c r="AK124" s="266">
        <f t="shared" si="57"/>
      </c>
      <c r="AL124" s="128" t="e">
        <f t="shared" si="58"/>
        <v>#N/A</v>
      </c>
      <c r="AM124" s="127">
        <f t="shared" si="59"/>
      </c>
      <c r="AN124" s="127">
        <f t="shared" si="60"/>
      </c>
      <c r="AO124" s="113">
        <f t="shared" si="61"/>
      </c>
      <c r="AP124" s="112">
        <f t="shared" si="62"/>
      </c>
      <c r="AQ124" s="112">
        <f t="shared" si="63"/>
      </c>
      <c r="AR124" s="111">
        <f t="shared" si="64"/>
      </c>
      <c r="AS124" s="111">
        <f>IF(K124="","",LOOKUP($G$1,実績報告年度,'名前関係'!$E$44:$E$48))</f>
      </c>
      <c r="AT124" s="111">
        <f t="shared" si="65"/>
      </c>
      <c r="AU124" s="111">
        <f t="shared" si="66"/>
      </c>
      <c r="AV124" s="111">
        <f t="shared" si="67"/>
      </c>
      <c r="AW124" s="31">
        <f ca="1" t="shared" si="68"/>
        <v>0</v>
      </c>
      <c r="AX124" s="31" t="e">
        <f t="shared" si="95"/>
        <v>#N/A</v>
      </c>
      <c r="AY124" s="31">
        <f>ROWS($AY$4:AY124)-1</f>
        <v>120</v>
      </c>
      <c r="AZ124" s="111" t="e">
        <f t="shared" si="69"/>
        <v>#N/A</v>
      </c>
      <c r="BA124" s="31" t="e">
        <f>LOOKUP(G124,種類,'名前関係'!$E$2:$E$9)</f>
        <v>#N/A</v>
      </c>
      <c r="BB124" s="31" t="e">
        <f>LOOKUP(G124,種類,'名前関係'!$F$2:$F$9)</f>
        <v>#N/A</v>
      </c>
      <c r="BC124" s="32">
        <f t="shared" si="70"/>
        <v>1</v>
      </c>
      <c r="BD124" s="31">
        <f t="shared" si="71"/>
      </c>
      <c r="BE124" s="31">
        <f t="shared" si="72"/>
      </c>
      <c r="BF124" s="31" t="e">
        <f t="shared" si="73"/>
        <v>#N/A</v>
      </c>
      <c r="BG124" s="31" t="e">
        <f>LOOKUP(K124,燃料,'名前関係'!$E$12:$E$41)</f>
        <v>#N/A</v>
      </c>
      <c r="BH124" s="31">
        <f t="shared" si="74"/>
      </c>
      <c r="BI124" s="31" t="e">
        <f t="shared" si="75"/>
        <v>#N/A</v>
      </c>
      <c r="BJ124" s="31" t="e">
        <f t="shared" si="50"/>
        <v>#N/A</v>
      </c>
      <c r="BK124" s="31" t="e">
        <f>IF(OR(AND(LEFT(BH124,1)="U",BH124&lt;&gt;"U"),AND(LEFT(BH124,1)="L",BH124&lt;&gt;"L"),AND(LEFT(BH124,1)="T",BH124&lt;&gt;"T"),LEN(BH124)=3),1,LOOKUP(K124,燃料,'名前関係'!$F$12:$F$41))</f>
        <v>#N/A</v>
      </c>
      <c r="BL124" s="31" t="e">
        <f t="shared" si="96"/>
        <v>#N/A</v>
      </c>
      <c r="BM124" s="31" t="e">
        <f>IF(AND(LEFT(BH124,1)="V",BH124&lt;&gt;"V"),1,LOOKUP(K124,燃料,'名前関係'!$I$12:$I$41))</f>
        <v>#N/A</v>
      </c>
      <c r="BN124" s="268" t="e">
        <f t="shared" si="76"/>
        <v>#N/A</v>
      </c>
      <c r="BO124" s="32">
        <f>IF(ISERROR(BN124)=TRUE,"",IF(LEN(BN124)=2,LOOKUP(BN124,'名前関係'!$M$3:$M$10,'名前関係'!$N$3:$N$10),""))</f>
      </c>
      <c r="BP124" s="268" t="e">
        <f t="shared" si="77"/>
        <v>#N/A</v>
      </c>
      <c r="BQ124" s="32">
        <f>IF(ISERROR(BP124)=TRUE,"",IF(LEN(BP124)=2,LOOKUP(BP124,'名前関係'!$Q$3:$Q$6,'名前関係'!$R$3:$R$6),""))</f>
      </c>
      <c r="BR124" s="32">
        <f>IF(ISERROR(BP124)=TRUE,"",IF(LEN(BP124)=2,LOOKUP(BP124,'名前関係'!$Q$3:$Q$6,'名前関係'!$S$3:$S$6),""))</f>
      </c>
      <c r="BS124" s="31">
        <f>IF(Q124="",1,IF(RIGHT(LEFT($G$1,4),2)&gt;=LEFT(Q124,2),(IF(ISERROR(VLOOKUP(BH124,'名前関係'!$A$2:$B$22,2,FALSE)),0.7,VLOOKUP(BH124,'名前関係'!$A$2:$B$22,2,FALSE))),1))</f>
        <v>1</v>
      </c>
      <c r="BT124" s="33">
        <f t="shared" si="78"/>
      </c>
      <c r="BU124" s="34" t="e">
        <f>VLOOKUP(K124,'名前関係'!$D$12:$J$41,7,FALSE)</f>
        <v>#N/A</v>
      </c>
      <c r="BV124" s="33">
        <f t="shared" si="79"/>
      </c>
      <c r="BW124" s="119">
        <f t="shared" si="80"/>
      </c>
      <c r="BX124" s="33">
        <f t="shared" si="81"/>
      </c>
      <c r="BY124" s="33">
        <f t="shared" si="82"/>
      </c>
      <c r="BZ124" s="33" t="e">
        <f>LOOKUP(K124,燃料,'名前関係'!$K$12:$K$41)</f>
        <v>#N/A</v>
      </c>
      <c r="CA124" s="32" t="e">
        <f t="shared" si="83"/>
        <v>#N/A</v>
      </c>
      <c r="CB124" s="31">
        <f t="shared" si="84"/>
      </c>
      <c r="CC124" s="31">
        <f t="shared" si="85"/>
      </c>
      <c r="CD124" s="31">
        <f t="shared" si="86"/>
      </c>
      <c r="CE124" s="31">
        <f t="shared" si="87"/>
      </c>
      <c r="CF124" s="33">
        <f>IF(OR(AV124="",AV124=0),"",IF(AND(LEFT(K124,2)="11",BD124=4,CK124&gt;"200109"),"18",LOOKUP(K124,燃料,'名前関係'!$J$12:$J$41))&amp;BB124&amp;BE124)</f>
      </c>
      <c r="CG124" s="33">
        <f>IF(OR(AU124="",AU124=0),"",IF(AND(LEFT(K124,2)="11",BD124=4,CK124&gt;"200109"),"18",LOOKUP(K124,燃料,'名前関係'!$J$12:$J$41))&amp;BB124&amp;BE124)</f>
      </c>
      <c r="CH124" s="31" t="e">
        <f t="shared" si="88"/>
        <v>#N/A</v>
      </c>
      <c r="CI124" s="31" t="e">
        <f t="shared" si="89"/>
        <v>#N/A</v>
      </c>
      <c r="CJ124" s="33" t="e">
        <f t="shared" si="97"/>
        <v>#N/A</v>
      </c>
      <c r="CK124" s="113">
        <f t="shared" si="90"/>
      </c>
      <c r="CL124" s="113">
        <f t="shared" si="91"/>
      </c>
      <c r="CM124" s="113">
        <f t="shared" si="92"/>
      </c>
      <c r="CN124" s="113">
        <f t="shared" si="93"/>
      </c>
      <c r="CO124" s="113">
        <f t="shared" si="94"/>
      </c>
      <c r="CP124" s="113">
        <f>IF(AND(K124&lt;&gt;"",B124=""),1,IF(COUNTIF($B$5:$B124,B124)&gt;1,1,0))</f>
        <v>0</v>
      </c>
    </row>
    <row r="125" spans="1:94" s="35" customFormat="1" ht="13.5" customHeight="1">
      <c r="A125" s="53"/>
      <c r="B125" s="53"/>
      <c r="C125" s="53"/>
      <c r="D125" s="53"/>
      <c r="E125" s="53"/>
      <c r="F125" s="53"/>
      <c r="G125" s="53"/>
      <c r="H125" s="404"/>
      <c r="I125" s="405"/>
      <c r="J125" s="53"/>
      <c r="K125" s="53"/>
      <c r="L125" s="406"/>
      <c r="M125" s="407"/>
      <c r="N125" s="277"/>
      <c r="O125" s="278"/>
      <c r="P125" s="279"/>
      <c r="Q125" s="279"/>
      <c r="R125" s="402">
        <f t="shared" si="53"/>
      </c>
      <c r="S125" s="402">
        <f t="shared" si="54"/>
      </c>
      <c r="T125" s="403"/>
      <c r="U125" s="150">
        <f t="shared" si="55"/>
      </c>
      <c r="V125" s="150">
        <f>IF(ISERROR(#REF!)=TRUE,"",#REF!)</f>
      </c>
      <c r="W125" s="151"/>
      <c r="X125" s="111">
        <f t="shared" si="56"/>
      </c>
      <c r="Y125" s="111"/>
      <c r="Z125" s="130"/>
      <c r="AA125" s="131"/>
      <c r="AB125" s="132"/>
      <c r="AC125" s="131"/>
      <c r="AD125" s="132"/>
      <c r="AE125" s="131"/>
      <c r="AF125" s="132"/>
      <c r="AG125" s="131"/>
      <c r="AH125" s="132"/>
      <c r="AI125" s="131"/>
      <c r="AJ125" s="132"/>
      <c r="AK125" s="266">
        <f t="shared" si="57"/>
      </c>
      <c r="AL125" s="128" t="e">
        <f t="shared" si="58"/>
        <v>#N/A</v>
      </c>
      <c r="AM125" s="127">
        <f t="shared" si="59"/>
      </c>
      <c r="AN125" s="127">
        <f t="shared" si="60"/>
      </c>
      <c r="AO125" s="113">
        <f t="shared" si="61"/>
      </c>
      <c r="AP125" s="112">
        <f t="shared" si="62"/>
      </c>
      <c r="AQ125" s="112">
        <f t="shared" si="63"/>
      </c>
      <c r="AR125" s="111">
        <f t="shared" si="64"/>
      </c>
      <c r="AS125" s="111">
        <f>IF(K125="","",LOOKUP($G$1,実績報告年度,'名前関係'!$E$44:$E$48))</f>
      </c>
      <c r="AT125" s="111">
        <f t="shared" si="65"/>
      </c>
      <c r="AU125" s="111">
        <f t="shared" si="66"/>
      </c>
      <c r="AV125" s="111">
        <f t="shared" si="67"/>
      </c>
      <c r="AW125" s="31">
        <f ca="1" t="shared" si="68"/>
        <v>0</v>
      </c>
      <c r="AX125" s="31" t="e">
        <f t="shared" si="95"/>
        <v>#N/A</v>
      </c>
      <c r="AY125" s="31">
        <f>ROWS($AY$4:AY125)-1</f>
        <v>121</v>
      </c>
      <c r="AZ125" s="111" t="e">
        <f t="shared" si="69"/>
        <v>#N/A</v>
      </c>
      <c r="BA125" s="31" t="e">
        <f>LOOKUP(G125,種類,'名前関係'!$E$2:$E$9)</f>
        <v>#N/A</v>
      </c>
      <c r="BB125" s="31" t="e">
        <f>LOOKUP(G125,種類,'名前関係'!$F$2:$F$9)</f>
        <v>#N/A</v>
      </c>
      <c r="BC125" s="32">
        <f t="shared" si="70"/>
        <v>1</v>
      </c>
      <c r="BD125" s="31">
        <f t="shared" si="71"/>
      </c>
      <c r="BE125" s="31">
        <f t="shared" si="72"/>
      </c>
      <c r="BF125" s="31" t="e">
        <f t="shared" si="73"/>
        <v>#N/A</v>
      </c>
      <c r="BG125" s="31" t="e">
        <f>LOOKUP(K125,燃料,'名前関係'!$E$12:$E$41)</f>
        <v>#N/A</v>
      </c>
      <c r="BH125" s="31">
        <f t="shared" si="74"/>
      </c>
      <c r="BI125" s="31" t="e">
        <f t="shared" si="75"/>
        <v>#N/A</v>
      </c>
      <c r="BJ125" s="31" t="e">
        <f t="shared" si="50"/>
        <v>#N/A</v>
      </c>
      <c r="BK125" s="31" t="e">
        <f>IF(OR(AND(LEFT(BH125,1)="U",BH125&lt;&gt;"U"),AND(LEFT(BH125,1)="L",BH125&lt;&gt;"L"),AND(LEFT(BH125,1)="T",BH125&lt;&gt;"T"),LEN(BH125)=3),1,LOOKUP(K125,燃料,'名前関係'!$F$12:$F$41))</f>
        <v>#N/A</v>
      </c>
      <c r="BL125" s="31" t="e">
        <f t="shared" si="96"/>
        <v>#N/A</v>
      </c>
      <c r="BM125" s="31" t="e">
        <f>IF(AND(LEFT(BH125,1)="V",BH125&lt;&gt;"V"),1,LOOKUP(K125,燃料,'名前関係'!$I$12:$I$41))</f>
        <v>#N/A</v>
      </c>
      <c r="BN125" s="268" t="e">
        <f t="shared" si="76"/>
        <v>#N/A</v>
      </c>
      <c r="BO125" s="32">
        <f>IF(ISERROR(BN125)=TRUE,"",IF(LEN(BN125)=2,LOOKUP(BN125,'名前関係'!$M$3:$M$10,'名前関係'!$N$3:$N$10),""))</f>
      </c>
      <c r="BP125" s="268" t="e">
        <f t="shared" si="77"/>
        <v>#N/A</v>
      </c>
      <c r="BQ125" s="32">
        <f>IF(ISERROR(BP125)=TRUE,"",IF(LEN(BP125)=2,LOOKUP(BP125,'名前関係'!$Q$3:$Q$6,'名前関係'!$R$3:$R$6),""))</f>
      </c>
      <c r="BR125" s="32">
        <f>IF(ISERROR(BP125)=TRUE,"",IF(LEN(BP125)=2,LOOKUP(BP125,'名前関係'!$Q$3:$Q$6,'名前関係'!$S$3:$S$6),""))</f>
      </c>
      <c r="BS125" s="31">
        <f>IF(Q125="",1,IF(RIGHT(LEFT($G$1,4),2)&gt;=LEFT(Q125,2),(IF(ISERROR(VLOOKUP(BH125,'名前関係'!$A$2:$B$22,2,FALSE)),0.7,VLOOKUP(BH125,'名前関係'!$A$2:$B$22,2,FALSE))),1))</f>
        <v>1</v>
      </c>
      <c r="BT125" s="33">
        <f t="shared" si="78"/>
      </c>
      <c r="BU125" s="34" t="e">
        <f>VLOOKUP(K125,'名前関係'!$D$12:$J$41,7,FALSE)</f>
        <v>#N/A</v>
      </c>
      <c r="BV125" s="33">
        <f t="shared" si="79"/>
      </c>
      <c r="BW125" s="119">
        <f t="shared" si="80"/>
      </c>
      <c r="BX125" s="33">
        <f t="shared" si="81"/>
      </c>
      <c r="BY125" s="33">
        <f t="shared" si="82"/>
      </c>
      <c r="BZ125" s="33" t="e">
        <f>LOOKUP(K125,燃料,'名前関係'!$K$12:$K$41)</f>
        <v>#N/A</v>
      </c>
      <c r="CA125" s="32" t="e">
        <f t="shared" si="83"/>
        <v>#N/A</v>
      </c>
      <c r="CB125" s="31">
        <f t="shared" si="84"/>
      </c>
      <c r="CC125" s="31">
        <f t="shared" si="85"/>
      </c>
      <c r="CD125" s="31">
        <f t="shared" si="86"/>
      </c>
      <c r="CE125" s="31">
        <f t="shared" si="87"/>
      </c>
      <c r="CF125" s="33">
        <f>IF(OR(AV125="",AV125=0),"",IF(AND(LEFT(K125,2)="11",BD125=4,CK125&gt;"200109"),"18",LOOKUP(K125,燃料,'名前関係'!$J$12:$J$41))&amp;BB125&amp;BE125)</f>
      </c>
      <c r="CG125" s="33">
        <f>IF(OR(AU125="",AU125=0),"",IF(AND(LEFT(K125,2)="11",BD125=4,CK125&gt;"200109"),"18",LOOKUP(K125,燃料,'名前関係'!$J$12:$J$41))&amp;BB125&amp;BE125)</f>
      </c>
      <c r="CH125" s="31" t="e">
        <f t="shared" si="88"/>
        <v>#N/A</v>
      </c>
      <c r="CI125" s="31" t="e">
        <f t="shared" si="89"/>
        <v>#N/A</v>
      </c>
      <c r="CJ125" s="33" t="e">
        <f t="shared" si="97"/>
        <v>#N/A</v>
      </c>
      <c r="CK125" s="113">
        <f t="shared" si="90"/>
      </c>
      <c r="CL125" s="113">
        <f t="shared" si="91"/>
      </c>
      <c r="CM125" s="113">
        <f t="shared" si="92"/>
      </c>
      <c r="CN125" s="113">
        <f t="shared" si="93"/>
      </c>
      <c r="CO125" s="113">
        <f t="shared" si="94"/>
      </c>
      <c r="CP125" s="113">
        <f>IF(AND(K125&lt;&gt;"",B125=""),1,IF(COUNTIF($B$5:$B125,B125)&gt;1,1,0))</f>
        <v>0</v>
      </c>
    </row>
    <row r="126" spans="1:94" s="35" customFormat="1" ht="13.5" customHeight="1">
      <c r="A126" s="53"/>
      <c r="B126" s="53"/>
      <c r="C126" s="53"/>
      <c r="D126" s="53"/>
      <c r="E126" s="53"/>
      <c r="F126" s="53"/>
      <c r="G126" s="53"/>
      <c r="H126" s="404"/>
      <c r="I126" s="405"/>
      <c r="J126" s="53"/>
      <c r="K126" s="53"/>
      <c r="L126" s="406"/>
      <c r="M126" s="407"/>
      <c r="N126" s="277"/>
      <c r="O126" s="278"/>
      <c r="P126" s="279"/>
      <c r="Q126" s="279"/>
      <c r="R126" s="402">
        <f t="shared" si="53"/>
      </c>
      <c r="S126" s="402">
        <f t="shared" si="54"/>
      </c>
      <c r="T126" s="403"/>
      <c r="U126" s="150">
        <f t="shared" si="55"/>
      </c>
      <c r="V126" s="150">
        <f>IF(ISERROR(#REF!)=TRUE,"",#REF!)</f>
      </c>
      <c r="W126" s="151"/>
      <c r="X126" s="111">
        <f t="shared" si="56"/>
      </c>
      <c r="Y126" s="111"/>
      <c r="Z126" s="130"/>
      <c r="AA126" s="131"/>
      <c r="AB126" s="132"/>
      <c r="AC126" s="131"/>
      <c r="AD126" s="132"/>
      <c r="AE126" s="131"/>
      <c r="AF126" s="132"/>
      <c r="AG126" s="131"/>
      <c r="AH126" s="132"/>
      <c r="AI126" s="131"/>
      <c r="AJ126" s="132"/>
      <c r="AK126" s="266">
        <f t="shared" si="57"/>
      </c>
      <c r="AL126" s="128" t="e">
        <f t="shared" si="58"/>
        <v>#N/A</v>
      </c>
      <c r="AM126" s="127">
        <f t="shared" si="59"/>
      </c>
      <c r="AN126" s="127">
        <f t="shared" si="60"/>
      </c>
      <c r="AO126" s="113">
        <f t="shared" si="61"/>
      </c>
      <c r="AP126" s="112">
        <f t="shared" si="62"/>
      </c>
      <c r="AQ126" s="112">
        <f t="shared" si="63"/>
      </c>
      <c r="AR126" s="111">
        <f t="shared" si="64"/>
      </c>
      <c r="AS126" s="111">
        <f>IF(K126="","",LOOKUP($G$1,実績報告年度,'名前関係'!$E$44:$E$48))</f>
      </c>
      <c r="AT126" s="111">
        <f t="shared" si="65"/>
      </c>
      <c r="AU126" s="111">
        <f t="shared" si="66"/>
      </c>
      <c r="AV126" s="111">
        <f t="shared" si="67"/>
      </c>
      <c r="AW126" s="31">
        <f ca="1" t="shared" si="68"/>
        <v>0</v>
      </c>
      <c r="AX126" s="31" t="e">
        <f t="shared" si="95"/>
        <v>#N/A</v>
      </c>
      <c r="AY126" s="31">
        <f>ROWS($AY$4:AY126)-1</f>
        <v>122</v>
      </c>
      <c r="AZ126" s="111" t="e">
        <f t="shared" si="69"/>
        <v>#N/A</v>
      </c>
      <c r="BA126" s="31" t="e">
        <f>LOOKUP(G126,種類,'名前関係'!$E$2:$E$9)</f>
        <v>#N/A</v>
      </c>
      <c r="BB126" s="31" t="e">
        <f>LOOKUP(G126,種類,'名前関係'!$F$2:$F$9)</f>
        <v>#N/A</v>
      </c>
      <c r="BC126" s="32">
        <f t="shared" si="70"/>
        <v>1</v>
      </c>
      <c r="BD126" s="31">
        <f t="shared" si="71"/>
      </c>
      <c r="BE126" s="31">
        <f t="shared" si="72"/>
      </c>
      <c r="BF126" s="31" t="e">
        <f t="shared" si="73"/>
        <v>#N/A</v>
      </c>
      <c r="BG126" s="31" t="e">
        <f>LOOKUP(K126,燃料,'名前関係'!$E$12:$E$41)</f>
        <v>#N/A</v>
      </c>
      <c r="BH126" s="31">
        <f t="shared" si="74"/>
      </c>
      <c r="BI126" s="31" t="e">
        <f t="shared" si="75"/>
        <v>#N/A</v>
      </c>
      <c r="BJ126" s="31" t="e">
        <f t="shared" si="50"/>
        <v>#N/A</v>
      </c>
      <c r="BK126" s="31" t="e">
        <f>IF(OR(AND(LEFT(BH126,1)="U",BH126&lt;&gt;"U"),AND(LEFT(BH126,1)="L",BH126&lt;&gt;"L"),AND(LEFT(BH126,1)="T",BH126&lt;&gt;"T"),LEN(BH126)=3),1,LOOKUP(K126,燃料,'名前関係'!$F$12:$F$41))</f>
        <v>#N/A</v>
      </c>
      <c r="BL126" s="31" t="e">
        <f t="shared" si="96"/>
        <v>#N/A</v>
      </c>
      <c r="BM126" s="31" t="e">
        <f>IF(AND(LEFT(BH126,1)="V",BH126&lt;&gt;"V"),1,LOOKUP(K126,燃料,'名前関係'!$I$12:$I$41))</f>
        <v>#N/A</v>
      </c>
      <c r="BN126" s="268" t="e">
        <f t="shared" si="76"/>
        <v>#N/A</v>
      </c>
      <c r="BO126" s="32">
        <f>IF(ISERROR(BN126)=TRUE,"",IF(LEN(BN126)=2,LOOKUP(BN126,'名前関係'!$M$3:$M$10,'名前関係'!$N$3:$N$10),""))</f>
      </c>
      <c r="BP126" s="268" t="e">
        <f t="shared" si="77"/>
        <v>#N/A</v>
      </c>
      <c r="BQ126" s="32">
        <f>IF(ISERROR(BP126)=TRUE,"",IF(LEN(BP126)=2,LOOKUP(BP126,'名前関係'!$Q$3:$Q$6,'名前関係'!$R$3:$R$6),""))</f>
      </c>
      <c r="BR126" s="32">
        <f>IF(ISERROR(BP126)=TRUE,"",IF(LEN(BP126)=2,LOOKUP(BP126,'名前関係'!$Q$3:$Q$6,'名前関係'!$S$3:$S$6),""))</f>
      </c>
      <c r="BS126" s="31">
        <f>IF(Q126="",1,IF(RIGHT(LEFT($G$1,4),2)&gt;=LEFT(Q126,2),(IF(ISERROR(VLOOKUP(BH126,'名前関係'!$A$2:$B$22,2,FALSE)),0.7,VLOOKUP(BH126,'名前関係'!$A$2:$B$22,2,FALSE))),1))</f>
        <v>1</v>
      </c>
      <c r="BT126" s="33">
        <f t="shared" si="78"/>
      </c>
      <c r="BU126" s="34" t="e">
        <f>VLOOKUP(K126,'名前関係'!$D$12:$J$41,7,FALSE)</f>
        <v>#N/A</v>
      </c>
      <c r="BV126" s="33">
        <f t="shared" si="79"/>
      </c>
      <c r="BW126" s="119">
        <f t="shared" si="80"/>
      </c>
      <c r="BX126" s="33">
        <f t="shared" si="81"/>
      </c>
      <c r="BY126" s="33">
        <f t="shared" si="82"/>
      </c>
      <c r="BZ126" s="33" t="e">
        <f>LOOKUP(K126,燃料,'名前関係'!$K$12:$K$41)</f>
        <v>#N/A</v>
      </c>
      <c r="CA126" s="32" t="e">
        <f t="shared" si="83"/>
        <v>#N/A</v>
      </c>
      <c r="CB126" s="31">
        <f t="shared" si="84"/>
      </c>
      <c r="CC126" s="31">
        <f t="shared" si="85"/>
      </c>
      <c r="CD126" s="31">
        <f t="shared" si="86"/>
      </c>
      <c r="CE126" s="31">
        <f t="shared" si="87"/>
      </c>
      <c r="CF126" s="33">
        <f>IF(OR(AV126="",AV126=0),"",IF(AND(LEFT(K126,2)="11",BD126=4,CK126&gt;"200109"),"18",LOOKUP(K126,燃料,'名前関係'!$J$12:$J$41))&amp;BB126&amp;BE126)</f>
      </c>
      <c r="CG126" s="33">
        <f>IF(OR(AU126="",AU126=0),"",IF(AND(LEFT(K126,2)="11",BD126=4,CK126&gt;"200109"),"18",LOOKUP(K126,燃料,'名前関係'!$J$12:$J$41))&amp;BB126&amp;BE126)</f>
      </c>
      <c r="CH126" s="31" t="e">
        <f t="shared" si="88"/>
        <v>#N/A</v>
      </c>
      <c r="CI126" s="31" t="e">
        <f t="shared" si="89"/>
        <v>#N/A</v>
      </c>
      <c r="CJ126" s="33" t="e">
        <f t="shared" si="97"/>
        <v>#N/A</v>
      </c>
      <c r="CK126" s="113">
        <f t="shared" si="90"/>
      </c>
      <c r="CL126" s="113">
        <f t="shared" si="91"/>
      </c>
      <c r="CM126" s="113">
        <f t="shared" si="92"/>
      </c>
      <c r="CN126" s="113">
        <f t="shared" si="93"/>
      </c>
      <c r="CO126" s="113">
        <f t="shared" si="94"/>
      </c>
      <c r="CP126" s="113">
        <f>IF(AND(K126&lt;&gt;"",B126=""),1,IF(COUNTIF($B$5:$B126,B126)&gt;1,1,0))</f>
        <v>0</v>
      </c>
    </row>
    <row r="127" spans="1:94" s="35" customFormat="1" ht="13.5" customHeight="1">
      <c r="A127" s="53"/>
      <c r="B127" s="53"/>
      <c r="C127" s="53"/>
      <c r="D127" s="53"/>
      <c r="E127" s="53"/>
      <c r="F127" s="53"/>
      <c r="G127" s="53"/>
      <c r="H127" s="404"/>
      <c r="I127" s="405"/>
      <c r="J127" s="53"/>
      <c r="K127" s="53"/>
      <c r="L127" s="406"/>
      <c r="M127" s="407"/>
      <c r="N127" s="277"/>
      <c r="O127" s="278"/>
      <c r="P127" s="279"/>
      <c r="Q127" s="279"/>
      <c r="R127" s="402">
        <f t="shared" si="53"/>
      </c>
      <c r="S127" s="402">
        <f t="shared" si="54"/>
      </c>
      <c r="T127" s="403"/>
      <c r="U127" s="150">
        <f t="shared" si="55"/>
      </c>
      <c r="V127" s="150">
        <f>IF(ISERROR(#REF!)=TRUE,"",#REF!)</f>
      </c>
      <c r="W127" s="151"/>
      <c r="X127" s="111">
        <f t="shared" si="56"/>
      </c>
      <c r="Y127" s="111"/>
      <c r="Z127" s="130"/>
      <c r="AA127" s="131"/>
      <c r="AB127" s="132"/>
      <c r="AC127" s="131"/>
      <c r="AD127" s="132"/>
      <c r="AE127" s="131"/>
      <c r="AF127" s="132"/>
      <c r="AG127" s="131"/>
      <c r="AH127" s="132"/>
      <c r="AI127" s="131"/>
      <c r="AJ127" s="132"/>
      <c r="AK127" s="266">
        <f t="shared" si="57"/>
      </c>
      <c r="AL127" s="128" t="e">
        <f t="shared" si="58"/>
        <v>#N/A</v>
      </c>
      <c r="AM127" s="127">
        <f t="shared" si="59"/>
      </c>
      <c r="AN127" s="127">
        <f t="shared" si="60"/>
      </c>
      <c r="AO127" s="113">
        <f t="shared" si="61"/>
      </c>
      <c r="AP127" s="112">
        <f t="shared" si="62"/>
      </c>
      <c r="AQ127" s="112">
        <f t="shared" si="63"/>
      </c>
      <c r="AR127" s="111">
        <f t="shared" si="64"/>
      </c>
      <c r="AS127" s="111">
        <f>IF(K127="","",LOOKUP($G$1,実績報告年度,'名前関係'!$E$44:$E$48))</f>
      </c>
      <c r="AT127" s="111">
        <f t="shared" si="65"/>
      </c>
      <c r="AU127" s="111">
        <f t="shared" si="66"/>
      </c>
      <c r="AV127" s="111">
        <f t="shared" si="67"/>
      </c>
      <c r="AW127" s="31">
        <f ca="1" t="shared" si="68"/>
        <v>0</v>
      </c>
      <c r="AX127" s="31" t="e">
        <f t="shared" si="95"/>
        <v>#N/A</v>
      </c>
      <c r="AY127" s="31">
        <f>ROWS($AY$4:AY127)-1</f>
        <v>123</v>
      </c>
      <c r="AZ127" s="111" t="e">
        <f t="shared" si="69"/>
        <v>#N/A</v>
      </c>
      <c r="BA127" s="31" t="e">
        <f>LOOKUP(G127,種類,'名前関係'!$E$2:$E$9)</f>
        <v>#N/A</v>
      </c>
      <c r="BB127" s="31" t="e">
        <f>LOOKUP(G127,種類,'名前関係'!$F$2:$F$9)</f>
        <v>#N/A</v>
      </c>
      <c r="BC127" s="32">
        <f t="shared" si="70"/>
        <v>1</v>
      </c>
      <c r="BD127" s="31">
        <f t="shared" si="71"/>
      </c>
      <c r="BE127" s="31">
        <f t="shared" si="72"/>
      </c>
      <c r="BF127" s="31" t="e">
        <f t="shared" si="73"/>
        <v>#N/A</v>
      </c>
      <c r="BG127" s="31" t="e">
        <f>LOOKUP(K127,燃料,'名前関係'!$E$12:$E$41)</f>
        <v>#N/A</v>
      </c>
      <c r="BH127" s="31">
        <f t="shared" si="74"/>
      </c>
      <c r="BI127" s="31" t="e">
        <f t="shared" si="75"/>
        <v>#N/A</v>
      </c>
      <c r="BJ127" s="31" t="e">
        <f t="shared" si="50"/>
        <v>#N/A</v>
      </c>
      <c r="BK127" s="31" t="e">
        <f>IF(OR(AND(LEFT(BH127,1)="U",BH127&lt;&gt;"U"),AND(LEFT(BH127,1)="L",BH127&lt;&gt;"L"),AND(LEFT(BH127,1)="T",BH127&lt;&gt;"T"),LEN(BH127)=3),1,LOOKUP(K127,燃料,'名前関係'!$F$12:$F$41))</f>
        <v>#N/A</v>
      </c>
      <c r="BL127" s="31" t="e">
        <f t="shared" si="96"/>
        <v>#N/A</v>
      </c>
      <c r="BM127" s="31" t="e">
        <f>IF(AND(LEFT(BH127,1)="V",BH127&lt;&gt;"V"),1,LOOKUP(K127,燃料,'名前関係'!$I$12:$I$41))</f>
        <v>#N/A</v>
      </c>
      <c r="BN127" s="268" t="e">
        <f t="shared" si="76"/>
        <v>#N/A</v>
      </c>
      <c r="BO127" s="32">
        <f>IF(ISERROR(BN127)=TRUE,"",IF(LEN(BN127)=2,LOOKUP(BN127,'名前関係'!$M$3:$M$10,'名前関係'!$N$3:$N$10),""))</f>
      </c>
      <c r="BP127" s="268" t="e">
        <f t="shared" si="77"/>
        <v>#N/A</v>
      </c>
      <c r="BQ127" s="32">
        <f>IF(ISERROR(BP127)=TRUE,"",IF(LEN(BP127)=2,LOOKUP(BP127,'名前関係'!$Q$3:$Q$6,'名前関係'!$R$3:$R$6),""))</f>
      </c>
      <c r="BR127" s="32">
        <f>IF(ISERROR(BP127)=TRUE,"",IF(LEN(BP127)=2,LOOKUP(BP127,'名前関係'!$Q$3:$Q$6,'名前関係'!$S$3:$S$6),""))</f>
      </c>
      <c r="BS127" s="31">
        <f>IF(Q127="",1,IF(RIGHT(LEFT($G$1,4),2)&gt;=LEFT(Q127,2),(IF(ISERROR(VLOOKUP(BH127,'名前関係'!$A$2:$B$22,2,FALSE)),0.7,VLOOKUP(BH127,'名前関係'!$A$2:$B$22,2,FALSE))),1))</f>
        <v>1</v>
      </c>
      <c r="BT127" s="33">
        <f t="shared" si="78"/>
      </c>
      <c r="BU127" s="34" t="e">
        <f>VLOOKUP(K127,'名前関係'!$D$12:$J$41,7,FALSE)</f>
        <v>#N/A</v>
      </c>
      <c r="BV127" s="33">
        <f t="shared" si="79"/>
      </c>
      <c r="BW127" s="119">
        <f t="shared" si="80"/>
      </c>
      <c r="BX127" s="33">
        <f t="shared" si="81"/>
      </c>
      <c r="BY127" s="33">
        <f t="shared" si="82"/>
      </c>
      <c r="BZ127" s="33" t="e">
        <f>LOOKUP(K127,燃料,'名前関係'!$K$12:$K$41)</f>
        <v>#N/A</v>
      </c>
      <c r="CA127" s="32" t="e">
        <f t="shared" si="83"/>
        <v>#N/A</v>
      </c>
      <c r="CB127" s="31">
        <f t="shared" si="84"/>
      </c>
      <c r="CC127" s="31">
        <f t="shared" si="85"/>
      </c>
      <c r="CD127" s="31">
        <f t="shared" si="86"/>
      </c>
      <c r="CE127" s="31">
        <f t="shared" si="87"/>
      </c>
      <c r="CF127" s="33">
        <f>IF(OR(AV127="",AV127=0),"",IF(AND(LEFT(K127,2)="11",BD127=4,CK127&gt;"200109"),"18",LOOKUP(K127,燃料,'名前関係'!$J$12:$J$41))&amp;BB127&amp;BE127)</f>
      </c>
      <c r="CG127" s="33">
        <f>IF(OR(AU127="",AU127=0),"",IF(AND(LEFT(K127,2)="11",BD127=4,CK127&gt;"200109"),"18",LOOKUP(K127,燃料,'名前関係'!$J$12:$J$41))&amp;BB127&amp;BE127)</f>
      </c>
      <c r="CH127" s="31" t="e">
        <f t="shared" si="88"/>
        <v>#N/A</v>
      </c>
      <c r="CI127" s="31" t="e">
        <f t="shared" si="89"/>
        <v>#N/A</v>
      </c>
      <c r="CJ127" s="33" t="e">
        <f t="shared" si="97"/>
        <v>#N/A</v>
      </c>
      <c r="CK127" s="113">
        <f t="shared" si="90"/>
      </c>
      <c r="CL127" s="113">
        <f t="shared" si="91"/>
      </c>
      <c r="CM127" s="113">
        <f t="shared" si="92"/>
      </c>
      <c r="CN127" s="113">
        <f t="shared" si="93"/>
      </c>
      <c r="CO127" s="113">
        <f t="shared" si="94"/>
      </c>
      <c r="CP127" s="113">
        <f>IF(AND(K127&lt;&gt;"",B127=""),1,IF(COUNTIF($B$5:$B127,B127)&gt;1,1,0))</f>
        <v>0</v>
      </c>
    </row>
    <row r="128" spans="1:94" s="35" customFormat="1" ht="13.5" customHeight="1">
      <c r="A128" s="53"/>
      <c r="B128" s="53"/>
      <c r="C128" s="53"/>
      <c r="D128" s="53"/>
      <c r="E128" s="53"/>
      <c r="F128" s="53"/>
      <c r="G128" s="53"/>
      <c r="H128" s="404"/>
      <c r="I128" s="405"/>
      <c r="J128" s="53"/>
      <c r="K128" s="53"/>
      <c r="L128" s="406"/>
      <c r="M128" s="407"/>
      <c r="N128" s="277"/>
      <c r="O128" s="278"/>
      <c r="P128" s="279"/>
      <c r="Q128" s="279"/>
      <c r="R128" s="402">
        <f t="shared" si="53"/>
      </c>
      <c r="S128" s="402">
        <f t="shared" si="54"/>
      </c>
      <c r="T128" s="403"/>
      <c r="U128" s="150">
        <f t="shared" si="55"/>
      </c>
      <c r="V128" s="150">
        <f>IF(ISERROR(#REF!)=TRUE,"",#REF!)</f>
      </c>
      <c r="W128" s="151"/>
      <c r="X128" s="111">
        <f t="shared" si="56"/>
      </c>
      <c r="Y128" s="111"/>
      <c r="Z128" s="130"/>
      <c r="AA128" s="131"/>
      <c r="AB128" s="132"/>
      <c r="AC128" s="131"/>
      <c r="AD128" s="132"/>
      <c r="AE128" s="131"/>
      <c r="AF128" s="132"/>
      <c r="AG128" s="131"/>
      <c r="AH128" s="132"/>
      <c r="AI128" s="131"/>
      <c r="AJ128" s="132"/>
      <c r="AK128" s="266">
        <f t="shared" si="57"/>
      </c>
      <c r="AL128" s="128" t="e">
        <f t="shared" si="58"/>
        <v>#N/A</v>
      </c>
      <c r="AM128" s="127">
        <f t="shared" si="59"/>
      </c>
      <c r="AN128" s="127">
        <f t="shared" si="60"/>
      </c>
      <c r="AO128" s="113">
        <f t="shared" si="61"/>
      </c>
      <c r="AP128" s="112">
        <f t="shared" si="62"/>
      </c>
      <c r="AQ128" s="112">
        <f t="shared" si="63"/>
      </c>
      <c r="AR128" s="111">
        <f t="shared" si="64"/>
      </c>
      <c r="AS128" s="111">
        <f>IF(K128="","",LOOKUP($G$1,実績報告年度,'名前関係'!$E$44:$E$48))</f>
      </c>
      <c r="AT128" s="111">
        <f t="shared" si="65"/>
      </c>
      <c r="AU128" s="111">
        <f t="shared" si="66"/>
      </c>
      <c r="AV128" s="111">
        <f t="shared" si="67"/>
      </c>
      <c r="AW128" s="31">
        <f ca="1" t="shared" si="68"/>
        <v>0</v>
      </c>
      <c r="AX128" s="31" t="e">
        <f t="shared" si="95"/>
        <v>#N/A</v>
      </c>
      <c r="AY128" s="31">
        <f>ROWS($AY$4:AY128)-1</f>
        <v>124</v>
      </c>
      <c r="AZ128" s="111" t="e">
        <f t="shared" si="69"/>
        <v>#N/A</v>
      </c>
      <c r="BA128" s="31" t="e">
        <f>LOOKUP(G128,種類,'名前関係'!$E$2:$E$9)</f>
        <v>#N/A</v>
      </c>
      <c r="BB128" s="31" t="e">
        <f>LOOKUP(G128,種類,'名前関係'!$F$2:$F$9)</f>
        <v>#N/A</v>
      </c>
      <c r="BC128" s="32">
        <f t="shared" si="70"/>
        <v>1</v>
      </c>
      <c r="BD128" s="31">
        <f t="shared" si="71"/>
      </c>
      <c r="BE128" s="31">
        <f t="shared" si="72"/>
      </c>
      <c r="BF128" s="31" t="e">
        <f t="shared" si="73"/>
        <v>#N/A</v>
      </c>
      <c r="BG128" s="31" t="e">
        <f>LOOKUP(K128,燃料,'名前関係'!$E$12:$E$41)</f>
        <v>#N/A</v>
      </c>
      <c r="BH128" s="31">
        <f t="shared" si="74"/>
      </c>
      <c r="BI128" s="31" t="e">
        <f t="shared" si="75"/>
        <v>#N/A</v>
      </c>
      <c r="BJ128" s="31" t="e">
        <f t="shared" si="50"/>
        <v>#N/A</v>
      </c>
      <c r="BK128" s="31" t="e">
        <f>IF(OR(AND(LEFT(BH128,1)="U",BH128&lt;&gt;"U"),AND(LEFT(BH128,1)="L",BH128&lt;&gt;"L"),AND(LEFT(BH128,1)="T",BH128&lt;&gt;"T"),LEN(BH128)=3),1,LOOKUP(K128,燃料,'名前関係'!$F$12:$F$41))</f>
        <v>#N/A</v>
      </c>
      <c r="BL128" s="31" t="e">
        <f t="shared" si="96"/>
        <v>#N/A</v>
      </c>
      <c r="BM128" s="31" t="e">
        <f>IF(AND(LEFT(BH128,1)="V",BH128&lt;&gt;"V"),1,LOOKUP(K128,燃料,'名前関係'!$I$12:$I$41))</f>
        <v>#N/A</v>
      </c>
      <c r="BN128" s="268" t="e">
        <f t="shared" si="76"/>
        <v>#N/A</v>
      </c>
      <c r="BO128" s="32">
        <f>IF(ISERROR(BN128)=TRUE,"",IF(LEN(BN128)=2,LOOKUP(BN128,'名前関係'!$M$3:$M$10,'名前関係'!$N$3:$N$10),""))</f>
      </c>
      <c r="BP128" s="268" t="e">
        <f t="shared" si="77"/>
        <v>#N/A</v>
      </c>
      <c r="BQ128" s="32">
        <f>IF(ISERROR(BP128)=TRUE,"",IF(LEN(BP128)=2,LOOKUP(BP128,'名前関係'!$Q$3:$Q$6,'名前関係'!$R$3:$R$6),""))</f>
      </c>
      <c r="BR128" s="32">
        <f>IF(ISERROR(BP128)=TRUE,"",IF(LEN(BP128)=2,LOOKUP(BP128,'名前関係'!$Q$3:$Q$6,'名前関係'!$S$3:$S$6),""))</f>
      </c>
      <c r="BS128" s="31">
        <f>IF(Q128="",1,IF(RIGHT(LEFT($G$1,4),2)&gt;=LEFT(Q128,2),(IF(ISERROR(VLOOKUP(BH128,'名前関係'!$A$2:$B$22,2,FALSE)),0.7,VLOOKUP(BH128,'名前関係'!$A$2:$B$22,2,FALSE))),1))</f>
        <v>1</v>
      </c>
      <c r="BT128" s="33">
        <f t="shared" si="78"/>
      </c>
      <c r="BU128" s="34" t="e">
        <f>VLOOKUP(K128,'名前関係'!$D$12:$J$41,7,FALSE)</f>
        <v>#N/A</v>
      </c>
      <c r="BV128" s="33">
        <f t="shared" si="79"/>
      </c>
      <c r="BW128" s="119">
        <f t="shared" si="80"/>
      </c>
      <c r="BX128" s="33">
        <f t="shared" si="81"/>
      </c>
      <c r="BY128" s="33">
        <f t="shared" si="82"/>
      </c>
      <c r="BZ128" s="33" t="e">
        <f>LOOKUP(K128,燃料,'名前関係'!$K$12:$K$41)</f>
        <v>#N/A</v>
      </c>
      <c r="CA128" s="32" t="e">
        <f t="shared" si="83"/>
        <v>#N/A</v>
      </c>
      <c r="CB128" s="31">
        <f t="shared" si="84"/>
      </c>
      <c r="CC128" s="31">
        <f t="shared" si="85"/>
      </c>
      <c r="CD128" s="31">
        <f t="shared" si="86"/>
      </c>
      <c r="CE128" s="31">
        <f t="shared" si="87"/>
      </c>
      <c r="CF128" s="33">
        <f>IF(OR(AV128="",AV128=0),"",IF(AND(LEFT(K128,2)="11",BD128=4,CK128&gt;"200109"),"18",LOOKUP(K128,燃料,'名前関係'!$J$12:$J$41))&amp;BB128&amp;BE128)</f>
      </c>
      <c r="CG128" s="33">
        <f>IF(OR(AU128="",AU128=0),"",IF(AND(LEFT(K128,2)="11",BD128=4,CK128&gt;"200109"),"18",LOOKUP(K128,燃料,'名前関係'!$J$12:$J$41))&amp;BB128&amp;BE128)</f>
      </c>
      <c r="CH128" s="31" t="e">
        <f t="shared" si="88"/>
        <v>#N/A</v>
      </c>
      <c r="CI128" s="31" t="e">
        <f t="shared" si="89"/>
        <v>#N/A</v>
      </c>
      <c r="CJ128" s="33" t="e">
        <f t="shared" si="97"/>
        <v>#N/A</v>
      </c>
      <c r="CK128" s="113">
        <f t="shared" si="90"/>
      </c>
      <c r="CL128" s="113">
        <f t="shared" si="91"/>
      </c>
      <c r="CM128" s="113">
        <f t="shared" si="92"/>
      </c>
      <c r="CN128" s="113">
        <f t="shared" si="93"/>
      </c>
      <c r="CO128" s="113">
        <f t="shared" si="94"/>
      </c>
      <c r="CP128" s="113">
        <f>IF(AND(K128&lt;&gt;"",B128=""),1,IF(COUNTIF($B$5:$B128,B128)&gt;1,1,0))</f>
        <v>0</v>
      </c>
    </row>
    <row r="129" spans="1:94" s="35" customFormat="1" ht="13.5" customHeight="1">
      <c r="A129" s="53"/>
      <c r="B129" s="53"/>
      <c r="C129" s="53"/>
      <c r="D129" s="53"/>
      <c r="E129" s="53"/>
      <c r="F129" s="53"/>
      <c r="G129" s="53"/>
      <c r="H129" s="404"/>
      <c r="I129" s="405"/>
      <c r="J129" s="53"/>
      <c r="K129" s="53"/>
      <c r="L129" s="406"/>
      <c r="M129" s="407"/>
      <c r="N129" s="277"/>
      <c r="O129" s="278"/>
      <c r="P129" s="279"/>
      <c r="Q129" s="279"/>
      <c r="R129" s="402">
        <f t="shared" si="53"/>
      </c>
      <c r="S129" s="402">
        <f t="shared" si="54"/>
      </c>
      <c r="T129" s="403"/>
      <c r="U129" s="150">
        <f t="shared" si="55"/>
      </c>
      <c r="V129" s="150">
        <f>IF(ISERROR(#REF!)=TRUE,"",#REF!)</f>
      </c>
      <c r="W129" s="151"/>
      <c r="X129" s="111">
        <f t="shared" si="56"/>
      </c>
      <c r="Y129" s="111"/>
      <c r="Z129" s="130"/>
      <c r="AA129" s="131"/>
      <c r="AB129" s="132"/>
      <c r="AC129" s="131"/>
      <c r="AD129" s="132"/>
      <c r="AE129" s="131"/>
      <c r="AF129" s="132"/>
      <c r="AG129" s="131"/>
      <c r="AH129" s="132"/>
      <c r="AI129" s="131"/>
      <c r="AJ129" s="132"/>
      <c r="AK129" s="266">
        <f t="shared" si="57"/>
      </c>
      <c r="AL129" s="128" t="e">
        <f t="shared" si="58"/>
        <v>#N/A</v>
      </c>
      <c r="AM129" s="127">
        <f t="shared" si="59"/>
      </c>
      <c r="AN129" s="127">
        <f t="shared" si="60"/>
      </c>
      <c r="AO129" s="113">
        <f t="shared" si="61"/>
      </c>
      <c r="AP129" s="112">
        <f t="shared" si="62"/>
      </c>
      <c r="AQ129" s="112">
        <f t="shared" si="63"/>
      </c>
      <c r="AR129" s="111">
        <f t="shared" si="64"/>
      </c>
      <c r="AS129" s="111">
        <f>IF(K129="","",LOOKUP($G$1,実績報告年度,'名前関係'!$E$44:$E$48))</f>
      </c>
      <c r="AT129" s="111">
        <f t="shared" si="65"/>
      </c>
      <c r="AU129" s="111">
        <f t="shared" si="66"/>
      </c>
      <c r="AV129" s="111">
        <f t="shared" si="67"/>
      </c>
      <c r="AW129" s="31">
        <f ca="1" t="shared" si="68"/>
        <v>0</v>
      </c>
      <c r="AX129" s="31" t="e">
        <f t="shared" si="95"/>
        <v>#N/A</v>
      </c>
      <c r="AY129" s="31">
        <f>ROWS($AY$4:AY129)-1</f>
        <v>125</v>
      </c>
      <c r="AZ129" s="111" t="e">
        <f t="shared" si="69"/>
        <v>#N/A</v>
      </c>
      <c r="BA129" s="31" t="e">
        <f>LOOKUP(G129,種類,'名前関係'!$E$2:$E$9)</f>
        <v>#N/A</v>
      </c>
      <c r="BB129" s="31" t="e">
        <f>LOOKUP(G129,種類,'名前関係'!$F$2:$F$9)</f>
        <v>#N/A</v>
      </c>
      <c r="BC129" s="32">
        <f t="shared" si="70"/>
        <v>1</v>
      </c>
      <c r="BD129" s="31">
        <f t="shared" si="71"/>
      </c>
      <c r="BE129" s="31">
        <f t="shared" si="72"/>
      </c>
      <c r="BF129" s="31" t="e">
        <f t="shared" si="73"/>
        <v>#N/A</v>
      </c>
      <c r="BG129" s="31" t="e">
        <f>LOOKUP(K129,燃料,'名前関係'!$E$12:$E$41)</f>
        <v>#N/A</v>
      </c>
      <c r="BH129" s="31">
        <f t="shared" si="74"/>
      </c>
      <c r="BI129" s="31" t="e">
        <f t="shared" si="75"/>
        <v>#N/A</v>
      </c>
      <c r="BJ129" s="31" t="e">
        <f t="shared" si="50"/>
        <v>#N/A</v>
      </c>
      <c r="BK129" s="31" t="e">
        <f>IF(OR(AND(LEFT(BH129,1)="U",BH129&lt;&gt;"U"),AND(LEFT(BH129,1)="L",BH129&lt;&gt;"L"),AND(LEFT(BH129,1)="T",BH129&lt;&gt;"T"),LEN(BH129)=3),1,LOOKUP(K129,燃料,'名前関係'!$F$12:$F$41))</f>
        <v>#N/A</v>
      </c>
      <c r="BL129" s="31" t="e">
        <f t="shared" si="96"/>
        <v>#N/A</v>
      </c>
      <c r="BM129" s="31" t="e">
        <f>IF(AND(LEFT(BH129,1)="V",BH129&lt;&gt;"V"),1,LOOKUP(K129,燃料,'名前関係'!$I$12:$I$41))</f>
        <v>#N/A</v>
      </c>
      <c r="BN129" s="268" t="e">
        <f t="shared" si="76"/>
        <v>#N/A</v>
      </c>
      <c r="BO129" s="32">
        <f>IF(ISERROR(BN129)=TRUE,"",IF(LEN(BN129)=2,LOOKUP(BN129,'名前関係'!$M$3:$M$10,'名前関係'!$N$3:$N$10),""))</f>
      </c>
      <c r="BP129" s="268" t="e">
        <f t="shared" si="77"/>
        <v>#N/A</v>
      </c>
      <c r="BQ129" s="32">
        <f>IF(ISERROR(BP129)=TRUE,"",IF(LEN(BP129)=2,LOOKUP(BP129,'名前関係'!$Q$3:$Q$6,'名前関係'!$R$3:$R$6),""))</f>
      </c>
      <c r="BR129" s="32">
        <f>IF(ISERROR(BP129)=TRUE,"",IF(LEN(BP129)=2,LOOKUP(BP129,'名前関係'!$Q$3:$Q$6,'名前関係'!$S$3:$S$6),""))</f>
      </c>
      <c r="BS129" s="31">
        <f>IF(Q129="",1,IF(RIGHT(LEFT($G$1,4),2)&gt;=LEFT(Q129,2),(IF(ISERROR(VLOOKUP(BH129,'名前関係'!$A$2:$B$22,2,FALSE)),0.7,VLOOKUP(BH129,'名前関係'!$A$2:$B$22,2,FALSE))),1))</f>
        <v>1</v>
      </c>
      <c r="BT129" s="33">
        <f t="shared" si="78"/>
      </c>
      <c r="BU129" s="34" t="e">
        <f>VLOOKUP(K129,'名前関係'!$D$12:$J$41,7,FALSE)</f>
        <v>#N/A</v>
      </c>
      <c r="BV129" s="33">
        <f t="shared" si="79"/>
      </c>
      <c r="BW129" s="119">
        <f t="shared" si="80"/>
      </c>
      <c r="BX129" s="33">
        <f t="shared" si="81"/>
      </c>
      <c r="BY129" s="33">
        <f t="shared" si="82"/>
      </c>
      <c r="BZ129" s="33" t="e">
        <f>LOOKUP(K129,燃料,'名前関係'!$K$12:$K$41)</f>
        <v>#N/A</v>
      </c>
      <c r="CA129" s="32" t="e">
        <f t="shared" si="83"/>
        <v>#N/A</v>
      </c>
      <c r="CB129" s="31">
        <f t="shared" si="84"/>
      </c>
      <c r="CC129" s="31">
        <f t="shared" si="85"/>
      </c>
      <c r="CD129" s="31">
        <f t="shared" si="86"/>
      </c>
      <c r="CE129" s="31">
        <f t="shared" si="87"/>
      </c>
      <c r="CF129" s="33">
        <f>IF(OR(AV129="",AV129=0),"",IF(AND(LEFT(K129,2)="11",BD129=4,CK129&gt;"200109"),"18",LOOKUP(K129,燃料,'名前関係'!$J$12:$J$41))&amp;BB129&amp;BE129)</f>
      </c>
      <c r="CG129" s="33">
        <f>IF(OR(AU129="",AU129=0),"",IF(AND(LEFT(K129,2)="11",BD129=4,CK129&gt;"200109"),"18",LOOKUP(K129,燃料,'名前関係'!$J$12:$J$41))&amp;BB129&amp;BE129)</f>
      </c>
      <c r="CH129" s="31" t="e">
        <f t="shared" si="88"/>
        <v>#N/A</v>
      </c>
      <c r="CI129" s="31" t="e">
        <f t="shared" si="89"/>
        <v>#N/A</v>
      </c>
      <c r="CJ129" s="33" t="e">
        <f t="shared" si="97"/>
        <v>#N/A</v>
      </c>
      <c r="CK129" s="113">
        <f t="shared" si="90"/>
      </c>
      <c r="CL129" s="113">
        <f t="shared" si="91"/>
      </c>
      <c r="CM129" s="113">
        <f t="shared" si="92"/>
      </c>
      <c r="CN129" s="113">
        <f t="shared" si="93"/>
      </c>
      <c r="CO129" s="113">
        <f t="shared" si="94"/>
      </c>
      <c r="CP129" s="113">
        <f>IF(AND(K129&lt;&gt;"",B129=""),1,IF(COUNTIF($B$5:$B129,B129)&gt;1,1,0))</f>
        <v>0</v>
      </c>
    </row>
    <row r="130" spans="1:94" s="35" customFormat="1" ht="13.5" customHeight="1">
      <c r="A130" s="53"/>
      <c r="B130" s="53"/>
      <c r="C130" s="53"/>
      <c r="D130" s="53"/>
      <c r="E130" s="53"/>
      <c r="F130" s="53"/>
      <c r="G130" s="53"/>
      <c r="H130" s="404"/>
      <c r="I130" s="405"/>
      <c r="J130" s="53"/>
      <c r="K130" s="53"/>
      <c r="L130" s="406"/>
      <c r="M130" s="407"/>
      <c r="N130" s="277"/>
      <c r="O130" s="278"/>
      <c r="P130" s="279"/>
      <c r="Q130" s="279"/>
      <c r="R130" s="402">
        <f t="shared" si="53"/>
      </c>
      <c r="S130" s="402">
        <f t="shared" si="54"/>
      </c>
      <c r="T130" s="403"/>
      <c r="U130" s="150">
        <f t="shared" si="55"/>
      </c>
      <c r="V130" s="150">
        <f>IF(ISERROR(#REF!)=TRUE,"",#REF!)</f>
      </c>
      <c r="W130" s="151"/>
      <c r="X130" s="111">
        <f t="shared" si="56"/>
      </c>
      <c r="Y130" s="111"/>
      <c r="Z130" s="130"/>
      <c r="AA130" s="131"/>
      <c r="AB130" s="132"/>
      <c r="AC130" s="131"/>
      <c r="AD130" s="132"/>
      <c r="AE130" s="131"/>
      <c r="AF130" s="132"/>
      <c r="AG130" s="131"/>
      <c r="AH130" s="132"/>
      <c r="AI130" s="131"/>
      <c r="AJ130" s="132"/>
      <c r="AK130" s="266">
        <f t="shared" si="57"/>
      </c>
      <c r="AL130" s="128" t="e">
        <f t="shared" si="58"/>
        <v>#N/A</v>
      </c>
      <c r="AM130" s="127">
        <f t="shared" si="59"/>
      </c>
      <c r="AN130" s="127">
        <f t="shared" si="60"/>
      </c>
      <c r="AO130" s="113">
        <f t="shared" si="61"/>
      </c>
      <c r="AP130" s="112">
        <f t="shared" si="62"/>
      </c>
      <c r="AQ130" s="112">
        <f t="shared" si="63"/>
      </c>
      <c r="AR130" s="111">
        <f t="shared" si="64"/>
      </c>
      <c r="AS130" s="111">
        <f>IF(K130="","",LOOKUP($G$1,実績報告年度,'名前関係'!$E$44:$E$48))</f>
      </c>
      <c r="AT130" s="111">
        <f t="shared" si="65"/>
      </c>
      <c r="AU130" s="111">
        <f t="shared" si="66"/>
      </c>
      <c r="AV130" s="111">
        <f t="shared" si="67"/>
      </c>
      <c r="AW130" s="31">
        <f ca="1" t="shared" si="68"/>
        <v>0</v>
      </c>
      <c r="AX130" s="31" t="e">
        <f t="shared" si="95"/>
        <v>#N/A</v>
      </c>
      <c r="AY130" s="31">
        <f>ROWS($AY$4:AY130)-1</f>
        <v>126</v>
      </c>
      <c r="AZ130" s="111" t="e">
        <f t="shared" si="69"/>
        <v>#N/A</v>
      </c>
      <c r="BA130" s="31" t="e">
        <f>LOOKUP(G130,種類,'名前関係'!$E$2:$E$9)</f>
        <v>#N/A</v>
      </c>
      <c r="BB130" s="31" t="e">
        <f>LOOKUP(G130,種類,'名前関係'!$F$2:$F$9)</f>
        <v>#N/A</v>
      </c>
      <c r="BC130" s="32">
        <f t="shared" si="70"/>
        <v>1</v>
      </c>
      <c r="BD130" s="31">
        <f t="shared" si="71"/>
      </c>
      <c r="BE130" s="31">
        <f t="shared" si="72"/>
      </c>
      <c r="BF130" s="31" t="e">
        <f t="shared" si="73"/>
        <v>#N/A</v>
      </c>
      <c r="BG130" s="31" t="e">
        <f>LOOKUP(K130,燃料,'名前関係'!$E$12:$E$41)</f>
        <v>#N/A</v>
      </c>
      <c r="BH130" s="31">
        <f t="shared" si="74"/>
      </c>
      <c r="BI130" s="31" t="e">
        <f t="shared" si="75"/>
        <v>#N/A</v>
      </c>
      <c r="BJ130" s="31" t="e">
        <f t="shared" si="50"/>
        <v>#N/A</v>
      </c>
      <c r="BK130" s="31" t="e">
        <f>IF(OR(AND(LEFT(BH130,1)="U",BH130&lt;&gt;"U"),AND(LEFT(BH130,1)="L",BH130&lt;&gt;"L"),AND(LEFT(BH130,1)="T",BH130&lt;&gt;"T"),LEN(BH130)=3),1,LOOKUP(K130,燃料,'名前関係'!$F$12:$F$41))</f>
        <v>#N/A</v>
      </c>
      <c r="BL130" s="31" t="e">
        <f t="shared" si="96"/>
        <v>#N/A</v>
      </c>
      <c r="BM130" s="31" t="e">
        <f>IF(AND(LEFT(BH130,1)="V",BH130&lt;&gt;"V"),1,LOOKUP(K130,燃料,'名前関係'!$I$12:$I$41))</f>
        <v>#N/A</v>
      </c>
      <c r="BN130" s="268" t="e">
        <f t="shared" si="76"/>
        <v>#N/A</v>
      </c>
      <c r="BO130" s="32">
        <f>IF(ISERROR(BN130)=TRUE,"",IF(LEN(BN130)=2,LOOKUP(BN130,'名前関係'!$M$3:$M$10,'名前関係'!$N$3:$N$10),""))</f>
      </c>
      <c r="BP130" s="268" t="e">
        <f t="shared" si="77"/>
        <v>#N/A</v>
      </c>
      <c r="BQ130" s="32">
        <f>IF(ISERROR(BP130)=TRUE,"",IF(LEN(BP130)=2,LOOKUP(BP130,'名前関係'!$Q$3:$Q$6,'名前関係'!$R$3:$R$6),""))</f>
      </c>
      <c r="BR130" s="32">
        <f>IF(ISERROR(BP130)=TRUE,"",IF(LEN(BP130)=2,LOOKUP(BP130,'名前関係'!$Q$3:$Q$6,'名前関係'!$S$3:$S$6),""))</f>
      </c>
      <c r="BS130" s="31">
        <f>IF(Q130="",1,IF(RIGHT(LEFT($G$1,4),2)&gt;=LEFT(Q130,2),(IF(ISERROR(VLOOKUP(BH130,'名前関係'!$A$2:$B$22,2,FALSE)),0.7,VLOOKUP(BH130,'名前関係'!$A$2:$B$22,2,FALSE))),1))</f>
        <v>1</v>
      </c>
      <c r="BT130" s="33">
        <f t="shared" si="78"/>
      </c>
      <c r="BU130" s="34" t="e">
        <f>VLOOKUP(K130,'名前関係'!$D$12:$J$41,7,FALSE)</f>
        <v>#N/A</v>
      </c>
      <c r="BV130" s="33">
        <f t="shared" si="79"/>
      </c>
      <c r="BW130" s="119">
        <f t="shared" si="80"/>
      </c>
      <c r="BX130" s="33">
        <f t="shared" si="81"/>
      </c>
      <c r="BY130" s="33">
        <f t="shared" si="82"/>
      </c>
      <c r="BZ130" s="33" t="e">
        <f>LOOKUP(K130,燃料,'名前関係'!$K$12:$K$41)</f>
        <v>#N/A</v>
      </c>
      <c r="CA130" s="32" t="e">
        <f t="shared" si="83"/>
        <v>#N/A</v>
      </c>
      <c r="CB130" s="31">
        <f t="shared" si="84"/>
      </c>
      <c r="CC130" s="31">
        <f t="shared" si="85"/>
      </c>
      <c r="CD130" s="31">
        <f t="shared" si="86"/>
      </c>
      <c r="CE130" s="31">
        <f t="shared" si="87"/>
      </c>
      <c r="CF130" s="33">
        <f>IF(OR(AV130="",AV130=0),"",IF(AND(LEFT(K130,2)="11",BD130=4,CK130&gt;"200109"),"18",LOOKUP(K130,燃料,'名前関係'!$J$12:$J$41))&amp;BB130&amp;BE130)</f>
      </c>
      <c r="CG130" s="33">
        <f>IF(OR(AU130="",AU130=0),"",IF(AND(LEFT(K130,2)="11",BD130=4,CK130&gt;"200109"),"18",LOOKUP(K130,燃料,'名前関係'!$J$12:$J$41))&amp;BB130&amp;BE130)</f>
      </c>
      <c r="CH130" s="31" t="e">
        <f t="shared" si="88"/>
        <v>#N/A</v>
      </c>
      <c r="CI130" s="31" t="e">
        <f t="shared" si="89"/>
        <v>#N/A</v>
      </c>
      <c r="CJ130" s="33" t="e">
        <f t="shared" si="97"/>
        <v>#N/A</v>
      </c>
      <c r="CK130" s="113">
        <f t="shared" si="90"/>
      </c>
      <c r="CL130" s="113">
        <f t="shared" si="91"/>
      </c>
      <c r="CM130" s="113">
        <f t="shared" si="92"/>
      </c>
      <c r="CN130" s="113">
        <f t="shared" si="93"/>
      </c>
      <c r="CO130" s="113">
        <f t="shared" si="94"/>
      </c>
      <c r="CP130" s="113">
        <f>IF(AND(K130&lt;&gt;"",B130=""),1,IF(COUNTIF($B$5:$B130,B130)&gt;1,1,0))</f>
        <v>0</v>
      </c>
    </row>
  </sheetData>
  <sheetProtection/>
  <mergeCells count="77">
    <mergeCell ref="Z1:AK2"/>
    <mergeCell ref="CP3:CP4"/>
    <mergeCell ref="BM3:BM4"/>
    <mergeCell ref="AC3:AD3"/>
    <mergeCell ref="Z3:Z4"/>
    <mergeCell ref="CO3:CO4"/>
    <mergeCell ref="CN3:CN4"/>
    <mergeCell ref="BU3:BU4"/>
    <mergeCell ref="CE3:CE4"/>
    <mergeCell ref="CC3:CC4"/>
    <mergeCell ref="W3:W4"/>
    <mergeCell ref="X3:X4"/>
    <mergeCell ref="Y3:Y4"/>
    <mergeCell ref="R3:S3"/>
    <mergeCell ref="AZ3:AZ4"/>
    <mergeCell ref="AU3:AU4"/>
    <mergeCell ref="O3:O4"/>
    <mergeCell ref="BH3:BH4"/>
    <mergeCell ref="P3:P4"/>
    <mergeCell ref="AG3:AH3"/>
    <mergeCell ref="T3:V3"/>
    <mergeCell ref="Q3:Q4"/>
    <mergeCell ref="AA3:AB3"/>
    <mergeCell ref="AE3:AF3"/>
    <mergeCell ref="BA3:BA4"/>
    <mergeCell ref="BB3:BB4"/>
    <mergeCell ref="CM3:CM4"/>
    <mergeCell ref="BZ3:BZ4"/>
    <mergeCell ref="CL3:CL4"/>
    <mergeCell ref="BW3:BW4"/>
    <mergeCell ref="BI3:BI4"/>
    <mergeCell ref="BJ3:BJ4"/>
    <mergeCell ref="BV3:BV4"/>
    <mergeCell ref="BS3:BS4"/>
    <mergeCell ref="AX3:AX4"/>
    <mergeCell ref="AV3:AV4"/>
    <mergeCell ref="AW3:AW4"/>
    <mergeCell ref="AR3:AR4"/>
    <mergeCell ref="AS3:AS4"/>
    <mergeCell ref="AT3:AT4"/>
    <mergeCell ref="AL3:AL4"/>
    <mergeCell ref="AI3:AJ3"/>
    <mergeCell ref="AM3:AQ3"/>
    <mergeCell ref="AK3:AK4"/>
    <mergeCell ref="N3:N4"/>
    <mergeCell ref="A3:A4"/>
    <mergeCell ref="B3:B4"/>
    <mergeCell ref="L3:M3"/>
    <mergeCell ref="G3:G4"/>
    <mergeCell ref="H3:I3"/>
    <mergeCell ref="J3:J4"/>
    <mergeCell ref="C3:F3"/>
    <mergeCell ref="K3:K4"/>
    <mergeCell ref="CG3:CG4"/>
    <mergeCell ref="CF3:CF4"/>
    <mergeCell ref="BT3:BT4"/>
    <mergeCell ref="BY3:BY4"/>
    <mergeCell ref="CB3:CB4"/>
    <mergeCell ref="CD3:CD4"/>
    <mergeCell ref="BX3:BX4"/>
    <mergeCell ref="CA3:CA4"/>
    <mergeCell ref="CK3:CK4"/>
    <mergeCell ref="CJ3:CJ4"/>
    <mergeCell ref="CH3:CH4"/>
    <mergeCell ref="CI3:CI4"/>
    <mergeCell ref="BR3:BR4"/>
    <mergeCell ref="BN3:BN4"/>
    <mergeCell ref="BO3:BO4"/>
    <mergeCell ref="BP3:BP4"/>
    <mergeCell ref="BQ3:BQ4"/>
    <mergeCell ref="BL3:BL4"/>
    <mergeCell ref="BK3:BK4"/>
    <mergeCell ref="BC3:BC4"/>
    <mergeCell ref="BD3:BD4"/>
    <mergeCell ref="BF3:BF4"/>
    <mergeCell ref="BG3:BG4"/>
    <mergeCell ref="BE3:BE4"/>
  </mergeCells>
  <conditionalFormatting sqref="AL5:AN130">
    <cfRule type="expression" priority="1" dxfId="0" stopIfTrue="1">
      <formula>ISERROR(AL5)</formula>
    </cfRule>
  </conditionalFormatting>
  <dataValidations count="19">
    <dataValidation allowBlank="1" showInputMessage="1" showErrorMessage="1" imeMode="halfAlpha" sqref="Y5:Y130 BW5:BW130 R5:S130 D5:D130"/>
    <dataValidation type="whole" operator="greaterThanOrEqual" allowBlank="1" showInputMessage="1" showErrorMessage="1" imeMode="halfAlpha" sqref="AC5:AC130 AE5:AE130 AI5:AI130 AG5:AG130 Z5:AA130">
      <formula1>0</formula1>
    </dataValidation>
    <dataValidation type="list" showInputMessage="1" showErrorMessage="1" imeMode="halfAlpha" sqref="I5:I130">
      <formula1>"改,"</formula1>
    </dataValidation>
    <dataValidation type="whole" operator="greaterThan" allowBlank="1" showInputMessage="1" showErrorMessage="1" imeMode="halfAlpha" sqref="J5:J130">
      <formula1>100</formula1>
    </dataValidation>
    <dataValidation type="whole" operator="greaterThanOrEqual" allowBlank="1" showInputMessage="1" showErrorMessage="1" imeMode="halfAlpha" sqref="A5:B130">
      <formula1>1</formula1>
    </dataValidation>
    <dataValidation type="textLength" operator="greaterThanOrEqual" allowBlank="1" showInputMessage="1" showErrorMessage="1" imeMode="halfAlpha" sqref="H5:H130">
      <formula1>1</formula1>
    </dataValidation>
    <dataValidation type="list" allowBlank="1" showInputMessage="1" showErrorMessage="1" sqref="G5:G130">
      <formula1>種類</formula1>
    </dataValidation>
    <dataValidation type="list" allowBlank="1" showInputMessage="1" showErrorMessage="1" sqref="K5:K130">
      <formula1>燃料ＤＤ</formula1>
    </dataValidation>
    <dataValidation type="list" allowBlank="1" showInputMessage="1" showErrorMessage="1" sqref="L5:L130">
      <formula1>初度登録年</formula1>
    </dataValidation>
    <dataValidation type="list" allowBlank="1" showInputMessage="1" showErrorMessage="1" sqref="M5:M130">
      <formula1>月</formula1>
    </dataValidation>
    <dataValidation type="list" allowBlank="1" showInputMessage="1" showErrorMessage="1" sqref="N5:N130 P5:P130">
      <formula1>"有"</formula1>
    </dataValidation>
    <dataValidation type="list" operator="greaterThanOrEqual" allowBlank="1" showInputMessage="1" showErrorMessage="1" imeMode="on" sqref="AB5:AB130 AH5:AH130 AF5:AF130 AJ5:AJ130 AD5:AD130">
      <formula1>"新規,廃止,新規廃止"</formula1>
    </dataValidation>
    <dataValidation type="list" allowBlank="1" showInputMessage="1" showErrorMessage="1" sqref="G1">
      <formula1>実績報告年度記入欄</formula1>
    </dataValidation>
    <dataValidation type="list" allowBlank="1" showInputMessage="1" showErrorMessage="1" imeMode="halfAlpha" sqref="E5:E130">
      <formula1>"あ,い,う,え,か,き,く,け,こ,さ,す,せ,そ,た,ち,つ,て,と,な,に,ぬ,ね,の,は,ひ,ふ,ほ,ま,み,む,め,も,や,ゆ,ら,り,る,れ,ろ,わ,を"</formula1>
    </dataValidation>
    <dataValidation type="whole" allowBlank="1" showInputMessage="1" showErrorMessage="1" sqref="F5:F130">
      <formula1>1</formula1>
      <formula2>9999</formula2>
    </dataValidation>
    <dataValidation type="list" allowBlank="1" showInputMessage="1" showErrorMessage="1" sqref="O5:O130">
      <formula1>"1,2"</formula1>
    </dataValidation>
    <dataValidation type="list" allowBlank="1" showInputMessage="1" showErrorMessage="1" sqref="Q5:Q130">
      <formula1>"ア,イ,ウ,エ"</formula1>
    </dataValidation>
    <dataValidation type="list" allowBlank="1" showInputMessage="1" showErrorMessage="1" sqref="T5:T130">
      <formula1>"　,○"</formula1>
    </dataValidation>
    <dataValidation type="list" operator="greaterThanOrEqual" allowBlank="1" showInputMessage="1" showErrorMessage="1" imeMode="halfAlpha" sqref="C5:C130">
      <formula1>"神戸,姫路"</formula1>
    </dataValidation>
  </dataValidations>
  <printOptions/>
  <pageMargins left="0.7874015748031497" right="0.7874015748031497" top="0.7874015748031497" bottom="0" header="0.6299212598425197" footer="0.5118110236220472"/>
  <pageSetup horizontalDpi="600" verticalDpi="600" orientation="landscape" paperSize="9" scale="57" r:id="rId3"/>
  <headerFooter alignWithMargins="0">
    <oddHeader>&amp;R自動車台帳</oddHeader>
  </headerFooter>
  <rowBreaks count="1" manualBreakCount="1">
    <brk id="72" max="255" man="1"/>
  </rowBreaks>
  <colBreaks count="1" manualBreakCount="1">
    <brk id="52" max="65535" man="1"/>
  </colBreaks>
  <legacyDrawing r:id="rId2"/>
</worksheet>
</file>

<file path=xl/worksheets/sheet3.xml><?xml version="1.0" encoding="utf-8"?>
<worksheet xmlns="http://schemas.openxmlformats.org/spreadsheetml/2006/main" xmlns:r="http://schemas.openxmlformats.org/officeDocument/2006/relationships">
  <sheetPr codeName="Sheet3">
    <tabColor indexed="44"/>
    <pageSetUpPr fitToPage="1"/>
  </sheetPr>
  <dimension ref="A3:D30"/>
  <sheetViews>
    <sheetView workbookViewId="0" topLeftCell="A1">
      <selection activeCell="D8" sqref="D8"/>
    </sheetView>
  </sheetViews>
  <sheetFormatPr defaultColWidth="9.00390625" defaultRowHeight="13.5"/>
  <cols>
    <col min="1" max="1" width="23.625" style="368" customWidth="1"/>
    <col min="2" max="2" width="16.375" style="368" customWidth="1"/>
    <col min="3" max="3" width="5.875" style="368" customWidth="1"/>
    <col min="4" max="4" width="36.50390625" style="368" customWidth="1"/>
    <col min="5" max="16384" width="9.00390625" style="368" customWidth="1"/>
  </cols>
  <sheetData>
    <row r="1" ht="14.25"/>
    <row r="2" ht="14.25"/>
    <row r="3" spans="2:4" ht="14.25">
      <c r="B3" s="384"/>
      <c r="C3" s="384"/>
      <c r="D3" s="164" t="s">
        <v>1253</v>
      </c>
    </row>
    <row r="4" ht="50.25" customHeight="1"/>
    <row r="5" spans="1:4" ht="22.5" customHeight="1">
      <c r="A5" s="385" t="s">
        <v>484</v>
      </c>
      <c r="B5" s="385"/>
      <c r="C5" s="385"/>
      <c r="D5" s="385"/>
    </row>
    <row r="6" spans="1:4" ht="22.5" customHeight="1">
      <c r="A6" s="385"/>
      <c r="B6" s="385"/>
      <c r="C6" s="385"/>
      <c r="D6" s="385"/>
    </row>
    <row r="7" spans="1:4" ht="22.5" customHeight="1">
      <c r="A7" s="385"/>
      <c r="B7" s="385"/>
      <c r="C7" s="385"/>
      <c r="D7" s="385"/>
    </row>
    <row r="8" ht="23.25" customHeight="1"/>
    <row r="9" spans="1:4" ht="58.5" customHeight="1">
      <c r="A9" s="386" t="s">
        <v>458</v>
      </c>
      <c r="B9" s="386"/>
      <c r="C9" s="387"/>
      <c r="D9" s="165" t="s">
        <v>457</v>
      </c>
    </row>
    <row r="10" spans="1:4" ht="19.5" customHeight="1">
      <c r="A10" s="386"/>
      <c r="B10" s="386"/>
      <c r="D10" s="388"/>
    </row>
    <row r="11" spans="2:4" ht="158.25" customHeight="1">
      <c r="B11" s="389"/>
      <c r="C11" s="389" t="s">
        <v>512</v>
      </c>
      <c r="D11" s="389"/>
    </row>
    <row r="12" spans="1:4" ht="60" customHeight="1">
      <c r="A12" s="534" t="s">
        <v>513</v>
      </c>
      <c r="B12" s="534"/>
      <c r="C12" s="534"/>
      <c r="D12" s="534"/>
    </row>
    <row r="27" spans="1:4" ht="14.25">
      <c r="A27" s="390"/>
      <c r="B27" s="391"/>
      <c r="C27" s="392"/>
      <c r="D27" s="393"/>
    </row>
    <row r="28" spans="1:4" ht="14.25">
      <c r="A28" s="394" t="s">
        <v>424</v>
      </c>
      <c r="B28" s="395"/>
      <c r="C28" s="396"/>
      <c r="D28" s="397"/>
    </row>
    <row r="29" spans="1:4" ht="14.25">
      <c r="A29" s="398"/>
      <c r="B29" s="399"/>
      <c r="C29" s="400"/>
      <c r="D29" s="401"/>
    </row>
    <row r="30" ht="14.25">
      <c r="A30" s="368" t="s">
        <v>430</v>
      </c>
    </row>
  </sheetData>
  <mergeCells count="1">
    <mergeCell ref="A12:D12"/>
  </mergeCells>
  <printOptions/>
  <pageMargins left="0.7874015748031497" right="0.7874015748031497" top="0.5905511811023623" bottom="0.3937007874015748" header="0.5118110236220472" footer="0.5118110236220472"/>
  <pageSetup fitToHeight="1" fitToWidth="1" horizontalDpi="600" verticalDpi="600" orientation="portrait" paperSize="9" r:id="rId3"/>
  <headerFooter alignWithMargins="0">
    <oddHeader>&amp;R様式１</oddHeader>
  </headerFooter>
  <legacyDrawing r:id="rId2"/>
</worksheet>
</file>

<file path=xl/worksheets/sheet4.xml><?xml version="1.0" encoding="utf-8"?>
<worksheet xmlns="http://schemas.openxmlformats.org/spreadsheetml/2006/main" xmlns:r="http://schemas.openxmlformats.org/officeDocument/2006/relationships">
  <sheetPr codeName="Sheet4">
    <tabColor indexed="44"/>
  </sheetPr>
  <dimension ref="A1:C26"/>
  <sheetViews>
    <sheetView workbookViewId="0" topLeftCell="A1">
      <selection activeCell="F2" sqref="F2"/>
    </sheetView>
  </sheetViews>
  <sheetFormatPr defaultColWidth="9.00390625" defaultRowHeight="13.5"/>
  <cols>
    <col min="1" max="1" width="19.375" style="114" customWidth="1"/>
    <col min="2" max="2" width="17.50390625" style="114" customWidth="1"/>
    <col min="3" max="3" width="48.75390625" style="114" customWidth="1"/>
    <col min="4" max="16384" width="9.00390625" style="114" customWidth="1"/>
  </cols>
  <sheetData>
    <row r="1" spans="1:3" ht="34.5" customHeight="1">
      <c r="A1" s="541" t="s">
        <v>912</v>
      </c>
      <c r="B1" s="542"/>
      <c r="C1" s="542"/>
    </row>
    <row r="2" ht="17.25" customHeight="1">
      <c r="A2" s="115"/>
    </row>
    <row r="3" spans="1:3" ht="18" thickBot="1">
      <c r="A3" s="368" t="s">
        <v>1254</v>
      </c>
      <c r="B3" s="368"/>
      <c r="C3" s="438"/>
    </row>
    <row r="4" spans="1:3" ht="18" hidden="1" thickBot="1">
      <c r="A4" s="543" t="s">
        <v>1263</v>
      </c>
      <c r="B4" s="544"/>
      <c r="C4" s="369"/>
    </row>
    <row r="5" spans="1:3" ht="17.25" customHeight="1">
      <c r="A5" s="545" t="s">
        <v>469</v>
      </c>
      <c r="B5" s="546"/>
      <c r="C5" s="251"/>
    </row>
    <row r="6" spans="1:3" ht="17.25">
      <c r="A6" s="537" t="s">
        <v>191</v>
      </c>
      <c r="B6" s="371" t="s">
        <v>485</v>
      </c>
      <c r="C6" s="166"/>
    </row>
    <row r="7" spans="1:3" ht="17.25" customHeight="1">
      <c r="A7" s="537"/>
      <c r="B7" s="371" t="s">
        <v>384</v>
      </c>
      <c r="C7" s="166"/>
    </row>
    <row r="8" spans="1:3" ht="17.25" hidden="1">
      <c r="A8" s="535" t="s">
        <v>1255</v>
      </c>
      <c r="B8" s="536"/>
      <c r="C8" s="373"/>
    </row>
    <row r="9" spans="1:3" ht="17.25">
      <c r="A9" s="537" t="s">
        <v>1262</v>
      </c>
      <c r="B9" s="538"/>
      <c r="C9" s="439">
        <f>'様式3'!Y55</f>
        <v>0</v>
      </c>
    </row>
    <row r="10" spans="1:3" ht="17.25" hidden="1">
      <c r="A10" s="370" t="s">
        <v>1256</v>
      </c>
      <c r="B10" s="371"/>
      <c r="C10" s="372"/>
    </row>
    <row r="11" spans="1:3" ht="17.25">
      <c r="A11" s="539" t="s">
        <v>1257</v>
      </c>
      <c r="B11" s="540"/>
      <c r="C11" s="166"/>
    </row>
    <row r="12" spans="1:3" ht="17.25" hidden="1">
      <c r="A12" s="374" t="s">
        <v>1258</v>
      </c>
      <c r="B12" s="375"/>
      <c r="C12" s="166"/>
    </row>
    <row r="13" spans="1:3" ht="85.5" customHeight="1">
      <c r="A13" s="547" t="s">
        <v>1259</v>
      </c>
      <c r="B13" s="548"/>
      <c r="C13" s="167"/>
    </row>
    <row r="14" spans="1:3" ht="17.25" hidden="1">
      <c r="A14" s="539" t="s">
        <v>488</v>
      </c>
      <c r="B14" s="540"/>
      <c r="C14" s="170"/>
    </row>
    <row r="15" spans="1:3" ht="17.25" hidden="1">
      <c r="A15" s="537" t="s">
        <v>1261</v>
      </c>
      <c r="B15" s="549"/>
      <c r="C15" s="171"/>
    </row>
    <row r="16" spans="1:3" ht="17.25">
      <c r="A16" s="550" t="s">
        <v>1260</v>
      </c>
      <c r="B16" s="371" t="s">
        <v>522</v>
      </c>
      <c r="C16" s="464"/>
    </row>
    <row r="17" spans="1:3" ht="17.25">
      <c r="A17" s="551"/>
      <c r="B17" s="376" t="s">
        <v>376</v>
      </c>
      <c r="C17" s="168"/>
    </row>
    <row r="18" spans="1:3" ht="17.25">
      <c r="A18" s="551"/>
      <c r="B18" s="371" t="s">
        <v>377</v>
      </c>
      <c r="C18" s="168"/>
    </row>
    <row r="19" spans="1:3" ht="17.25">
      <c r="A19" s="551"/>
      <c r="B19" s="371" t="s">
        <v>523</v>
      </c>
      <c r="C19" s="252"/>
    </row>
    <row r="20" spans="1:3" ht="17.25">
      <c r="A20" s="551"/>
      <c r="B20" s="377" t="s">
        <v>524</v>
      </c>
      <c r="C20" s="166"/>
    </row>
    <row r="21" spans="1:3" ht="17.25">
      <c r="A21" s="551"/>
      <c r="B21" s="377" t="s">
        <v>378</v>
      </c>
      <c r="C21" s="253"/>
    </row>
    <row r="22" spans="1:3" ht="17.25">
      <c r="A22" s="551"/>
      <c r="B22" s="377" t="s">
        <v>379</v>
      </c>
      <c r="C22" s="253"/>
    </row>
    <row r="23" spans="1:3" ht="18" thickBot="1">
      <c r="A23" s="552"/>
      <c r="B23" s="465" t="s">
        <v>380</v>
      </c>
      <c r="C23" s="466"/>
    </row>
    <row r="24" spans="1:3" ht="17.25">
      <c r="A24" s="378"/>
      <c r="B24" s="379"/>
      <c r="C24" s="380"/>
    </row>
    <row r="25" spans="2:3" ht="17.25">
      <c r="B25" s="381" t="s">
        <v>383</v>
      </c>
      <c r="C25" s="382"/>
    </row>
    <row r="26" ht="17.25">
      <c r="B26" s="383" t="s">
        <v>430</v>
      </c>
    </row>
  </sheetData>
  <sheetProtection/>
  <mergeCells count="11">
    <mergeCell ref="A13:B13"/>
    <mergeCell ref="A14:B14"/>
    <mergeCell ref="A15:B15"/>
    <mergeCell ref="A16:A23"/>
    <mergeCell ref="A8:B8"/>
    <mergeCell ref="A9:B9"/>
    <mergeCell ref="A11:B11"/>
    <mergeCell ref="A1:C1"/>
    <mergeCell ref="A4:B4"/>
    <mergeCell ref="A5:B5"/>
    <mergeCell ref="A6:A7"/>
  </mergeCells>
  <dataValidations count="8">
    <dataValidation allowBlank="1" showInputMessage="1" showErrorMessage="1" imeMode="halfAlpha" sqref="B26 C24:C25 C15"/>
    <dataValidation type="list" allowBlank="1" showInputMessage="1" showErrorMessage="1" sqref="C11">
      <formula1>産業分類</formula1>
    </dataValidation>
    <dataValidation operator="greaterThanOrEqual" allowBlank="1" showInputMessage="1" showErrorMessage="1" imeMode="halfAlpha" sqref="C9"/>
    <dataValidation type="whole" operator="greaterThanOrEqual" allowBlank="1" showInputMessage="1" showErrorMessage="1" imeMode="halfAlpha" sqref="C14">
      <formula1>1</formula1>
    </dataValidation>
    <dataValidation operator="greaterThan" allowBlank="1" showInputMessage="1" showErrorMessage="1" imeMode="off" sqref="C19"/>
    <dataValidation type="list" allowBlank="1" showInputMessage="1" showErrorMessage="1" sqref="C6">
      <formula1>"神戸市東灘区,神戸市灘区,神戸市兵庫区,神戸市長田区,神戸市須磨区,神戸市垂水区,神戸市北区,神戸市中央区,神戸市西区,姫路市,尼崎市,明石市,西宮市,芦屋市,伊丹市,加古川市,宝塚市,高砂市,川西市,加古郡播磨町,揖保郡太子町"</formula1>
    </dataValidation>
    <dataValidation allowBlank="1" showInputMessage="1" showErrorMessage="1" imeMode="off" sqref="C21 C22 C23"/>
    <dataValidation allowBlank="1" showInputMessage="1" showErrorMessage="1" imeMode="on" sqref="C16:C18 C20"/>
  </dataValidations>
  <printOptions/>
  <pageMargins left="0.7874015748031497" right="0.7874015748031497" top="0.5905511811023623" bottom="0.3937007874015748" header="0.5118110236220472" footer="0.5118110236220472"/>
  <pageSetup horizontalDpi="600" verticalDpi="600" orientation="portrait" paperSize="9" r:id="rId3"/>
  <headerFooter alignWithMargins="0">
    <oddHeader>&amp;R様式２</oddHeader>
  </headerFooter>
  <legacyDrawing r:id="rId2"/>
</worksheet>
</file>

<file path=xl/worksheets/sheet5.xml><?xml version="1.0" encoding="utf-8"?>
<worksheet xmlns="http://schemas.openxmlformats.org/spreadsheetml/2006/main" xmlns:r="http://schemas.openxmlformats.org/officeDocument/2006/relationships">
  <sheetPr codeName="Sheet5">
    <tabColor indexed="44"/>
    <pageSetUpPr fitToPage="1"/>
  </sheetPr>
  <dimension ref="A1:Y55"/>
  <sheetViews>
    <sheetView workbookViewId="0" topLeftCell="A1">
      <pane ySplit="4" topLeftCell="BM5" activePane="bottomLeft" state="frozen"/>
      <selection pane="topLeft" activeCell="F2" sqref="F2"/>
      <selection pane="bottomLeft" activeCell="F2" sqref="F2"/>
    </sheetView>
  </sheetViews>
  <sheetFormatPr defaultColWidth="9.00390625" defaultRowHeight="13.5"/>
  <cols>
    <col min="1" max="1" width="5.25390625" style="35" customWidth="1"/>
    <col min="2" max="2" width="15.50390625" style="35" customWidth="1"/>
    <col min="3" max="3" width="13.625" style="35" customWidth="1"/>
    <col min="4" max="4" width="17.125" style="35" customWidth="1"/>
    <col min="5" max="5" width="13.375" style="35" customWidth="1"/>
    <col min="6" max="25" width="5.625" style="35" customWidth="1"/>
    <col min="26" max="16384" width="9.00390625" style="35" customWidth="1"/>
  </cols>
  <sheetData>
    <row r="1" spans="1:8" ht="14.25">
      <c r="A1" s="116" t="str">
        <f>"２．事業場別の特定自動車の状況（"&amp;LOOKUP('自動車台帳'!$G$1,実績報告年度,'名前関係'!$F$44:$F$48)&amp;"末）"</f>
        <v>２．事業場別の特定自動車の状況（平成18年度末）</v>
      </c>
      <c r="D1" s="116"/>
      <c r="H1" s="117"/>
    </row>
    <row r="2" spans="1:25" ht="13.5" customHeight="1">
      <c r="A2" s="471" t="s">
        <v>438</v>
      </c>
      <c r="B2" s="471" t="s">
        <v>470</v>
      </c>
      <c r="C2" s="471" t="s">
        <v>475</v>
      </c>
      <c r="D2" s="553"/>
      <c r="E2" s="471" t="s">
        <v>487</v>
      </c>
      <c r="F2" s="471" t="s">
        <v>488</v>
      </c>
      <c r="G2" s="471" t="s">
        <v>489</v>
      </c>
      <c r="H2" s="554" t="s">
        <v>490</v>
      </c>
      <c r="I2" s="553"/>
      <c r="J2" s="553"/>
      <c r="K2" s="553"/>
      <c r="L2" s="553"/>
      <c r="M2" s="553"/>
      <c r="N2" s="553"/>
      <c r="O2" s="553"/>
      <c r="P2" s="553"/>
      <c r="Q2" s="553"/>
      <c r="R2" s="553"/>
      <c r="S2" s="553"/>
      <c r="T2" s="553"/>
      <c r="U2" s="553"/>
      <c r="V2" s="553"/>
      <c r="W2" s="553"/>
      <c r="X2" s="553"/>
      <c r="Y2" s="553"/>
    </row>
    <row r="3" spans="1:25" ht="13.5" customHeight="1">
      <c r="A3" s="553"/>
      <c r="B3" s="553"/>
      <c r="C3" s="553"/>
      <c r="D3" s="553"/>
      <c r="E3" s="553"/>
      <c r="F3" s="553"/>
      <c r="G3" s="553"/>
      <c r="H3" s="471" t="s">
        <v>290</v>
      </c>
      <c r="I3" s="471"/>
      <c r="J3" s="471"/>
      <c r="K3" s="471"/>
      <c r="L3" s="471" t="s">
        <v>291</v>
      </c>
      <c r="M3" s="471"/>
      <c r="N3" s="471"/>
      <c r="O3" s="471"/>
      <c r="P3" s="471" t="s">
        <v>471</v>
      </c>
      <c r="Q3" s="471"/>
      <c r="R3" s="471"/>
      <c r="S3" s="471"/>
      <c r="T3" s="471" t="s">
        <v>292</v>
      </c>
      <c r="U3" s="471"/>
      <c r="V3" s="471"/>
      <c r="W3" s="471"/>
      <c r="X3" s="471" t="s">
        <v>293</v>
      </c>
      <c r="Y3" s="471" t="s">
        <v>450</v>
      </c>
    </row>
    <row r="4" spans="1:25" ht="27.75" customHeight="1">
      <c r="A4" s="553"/>
      <c r="B4" s="553"/>
      <c r="C4" s="118" t="s">
        <v>485</v>
      </c>
      <c r="D4" s="118" t="s">
        <v>384</v>
      </c>
      <c r="E4" s="553"/>
      <c r="F4" s="553"/>
      <c r="G4" s="553"/>
      <c r="H4" s="106" t="s">
        <v>431</v>
      </c>
      <c r="I4" s="106" t="s">
        <v>432</v>
      </c>
      <c r="J4" s="106" t="s">
        <v>433</v>
      </c>
      <c r="K4" s="106" t="s">
        <v>434</v>
      </c>
      <c r="L4" s="106" t="s">
        <v>431</v>
      </c>
      <c r="M4" s="106" t="s">
        <v>432</v>
      </c>
      <c r="N4" s="106" t="s">
        <v>433</v>
      </c>
      <c r="O4" s="106" t="s">
        <v>434</v>
      </c>
      <c r="P4" s="106" t="s">
        <v>431</v>
      </c>
      <c r="Q4" s="106" t="s">
        <v>432</v>
      </c>
      <c r="R4" s="106" t="s">
        <v>433</v>
      </c>
      <c r="S4" s="106" t="s">
        <v>434</v>
      </c>
      <c r="T4" s="106" t="s">
        <v>431</v>
      </c>
      <c r="U4" s="106" t="s">
        <v>432</v>
      </c>
      <c r="V4" s="106" t="s">
        <v>433</v>
      </c>
      <c r="W4" s="106" t="s">
        <v>434</v>
      </c>
      <c r="X4" s="471"/>
      <c r="Y4" s="471"/>
    </row>
    <row r="5" spans="1:25" ht="13.5" customHeight="1">
      <c r="A5" s="119">
        <v>1</v>
      </c>
      <c r="B5" s="467"/>
      <c r="C5" s="469"/>
      <c r="D5" s="468"/>
      <c r="E5" s="54"/>
      <c r="F5" s="129"/>
      <c r="G5" s="129"/>
      <c r="H5" s="120">
        <f>COUNTIF(総括表作成記号,CONCATENATE($A5,11))</f>
        <v>0</v>
      </c>
      <c r="I5" s="120">
        <f aca="true" t="shared" si="0" ref="I5:I54">COUNTIF(総括表作成記号,CONCATENATE($A5,12))</f>
        <v>0</v>
      </c>
      <c r="J5" s="120">
        <f aca="true" t="shared" si="1" ref="J5:J54">COUNTIF(総括表作成記号,CONCATENATE($A5,13))</f>
        <v>0</v>
      </c>
      <c r="K5" s="120">
        <f aca="true" t="shared" si="2" ref="K5:K54">COUNTIF(総括表作成記号,CONCATENATE($A5,14))</f>
        <v>0</v>
      </c>
      <c r="L5" s="120">
        <f aca="true" t="shared" si="3" ref="L5:L54">COUNTIF(総括表作成記号,CONCATENATE($A5,21))</f>
        <v>0</v>
      </c>
      <c r="M5" s="120">
        <f aca="true" t="shared" si="4" ref="M5:M54">COUNTIF(総括表作成記号,CONCATENATE($A5,22))</f>
        <v>0</v>
      </c>
      <c r="N5" s="120">
        <f aca="true" t="shared" si="5" ref="N5:N54">COUNTIF(総括表作成記号,CONCATENATE($A5,23))</f>
        <v>0</v>
      </c>
      <c r="O5" s="120">
        <f aca="true" t="shared" si="6" ref="O5:O54">COUNTIF(総括表作成記号,CONCATENATE($A5,24))</f>
        <v>0</v>
      </c>
      <c r="P5" s="120">
        <f aca="true" t="shared" si="7" ref="P5:P54">COUNTIF(総括表作成記号,CONCATENATE($A5,31))</f>
        <v>0</v>
      </c>
      <c r="Q5" s="120">
        <f aca="true" t="shared" si="8" ref="Q5:Q54">COUNTIF(総括表作成記号,CONCATENATE($A5,32))</f>
        <v>0</v>
      </c>
      <c r="R5" s="120">
        <f aca="true" t="shared" si="9" ref="R5:R54">COUNTIF(総括表作成記号,CONCATENATE($A5,33))</f>
        <v>0</v>
      </c>
      <c r="S5" s="120">
        <f aca="true" t="shared" si="10" ref="S5:S54">COUNTIF(総括表作成記号,CONCATENATE($A5,34))</f>
        <v>0</v>
      </c>
      <c r="T5" s="120">
        <f aca="true" t="shared" si="11" ref="T5:T54">COUNTIF(総括表作成記号,CONCATENATE($A5,51))+COUNTIF(総括表作成記号,CONCATENATE($A5,61))+COUNTIF(総括表作成記号,CONCATENATE($A5,71))+COUNTIF(総括表作成記号,CONCATENATE($A5,81))</f>
        <v>0</v>
      </c>
      <c r="U5" s="120">
        <f aca="true" t="shared" si="12" ref="U5:U54">COUNTIF(総括表作成記号,CONCATENATE($A5,52))+COUNTIF(総括表作成記号,CONCATENATE($A5,62))+COUNTIF(総括表作成記号,CONCATENATE($A5,72))+COUNTIF(総括表作成記号,CONCATENATE($A5,82))</f>
        <v>0</v>
      </c>
      <c r="V5" s="120">
        <f aca="true" t="shared" si="13" ref="V5:V54">COUNTIF(総括表作成記号,CONCATENATE($A5,53))+COUNTIF(総括表作成記号,CONCATENATE($A5,63))+COUNTIF(総括表作成記号,CONCATENATE($A5,73))+COUNTIF(総括表作成記号,CONCATENATE($A5,83))</f>
        <v>0</v>
      </c>
      <c r="W5" s="120">
        <f aca="true" t="shared" si="14" ref="W5:W54">COUNTIF(総括表作成記号,CONCATENATE($A5,54))+COUNTIF(総括表作成記号,CONCATENATE($A5,64))+COUNTIF(総括表作成記号,CONCATENATE($A5,74))+COUNTIF(総括表作成記号,CONCATENATE($A5,84))</f>
        <v>0</v>
      </c>
      <c r="X5" s="120">
        <f aca="true" t="shared" si="15" ref="X5:X54">COUNTIF(総括表作成記号,CONCATENATE($A5,40))</f>
        <v>0</v>
      </c>
      <c r="Y5" s="120">
        <f aca="true" t="shared" si="16" ref="Y5:Y51">SUM(H5:X5)</f>
        <v>0</v>
      </c>
    </row>
    <row r="6" spans="1:25" ht="13.5" customHeight="1">
      <c r="A6" s="119">
        <v>2</v>
      </c>
      <c r="B6" s="467"/>
      <c r="C6" s="469"/>
      <c r="D6" s="468"/>
      <c r="E6" s="54"/>
      <c r="F6" s="129"/>
      <c r="G6" s="129"/>
      <c r="H6" s="120">
        <f aca="true" t="shared" si="17" ref="H6:H54">COUNTIF(総括表作成記号,CONCATENATE($A6,11))</f>
        <v>0</v>
      </c>
      <c r="I6" s="120">
        <f t="shared" si="0"/>
        <v>0</v>
      </c>
      <c r="J6" s="120">
        <f t="shared" si="1"/>
        <v>0</v>
      </c>
      <c r="K6" s="120">
        <f t="shared" si="2"/>
        <v>0</v>
      </c>
      <c r="L6" s="120">
        <f t="shared" si="3"/>
        <v>0</v>
      </c>
      <c r="M6" s="120">
        <f t="shared" si="4"/>
        <v>0</v>
      </c>
      <c r="N6" s="120">
        <f t="shared" si="5"/>
        <v>0</v>
      </c>
      <c r="O6" s="120">
        <f t="shared" si="6"/>
        <v>0</v>
      </c>
      <c r="P6" s="120">
        <f t="shared" si="7"/>
        <v>0</v>
      </c>
      <c r="Q6" s="120">
        <f t="shared" si="8"/>
        <v>0</v>
      </c>
      <c r="R6" s="120">
        <f t="shared" si="9"/>
        <v>0</v>
      </c>
      <c r="S6" s="120">
        <f t="shared" si="10"/>
        <v>0</v>
      </c>
      <c r="T6" s="120">
        <f t="shared" si="11"/>
        <v>0</v>
      </c>
      <c r="U6" s="120">
        <f t="shared" si="12"/>
        <v>0</v>
      </c>
      <c r="V6" s="120">
        <f t="shared" si="13"/>
        <v>0</v>
      </c>
      <c r="W6" s="120">
        <f t="shared" si="14"/>
        <v>0</v>
      </c>
      <c r="X6" s="120">
        <f t="shared" si="15"/>
        <v>0</v>
      </c>
      <c r="Y6" s="120">
        <f t="shared" si="16"/>
        <v>0</v>
      </c>
    </row>
    <row r="7" spans="1:25" ht="13.5" customHeight="1">
      <c r="A7" s="119">
        <v>3</v>
      </c>
      <c r="B7" s="467"/>
      <c r="C7" s="469"/>
      <c r="D7" s="468"/>
      <c r="E7" s="54"/>
      <c r="F7" s="129"/>
      <c r="G7" s="129"/>
      <c r="H7" s="120">
        <f t="shared" si="17"/>
        <v>0</v>
      </c>
      <c r="I7" s="120">
        <f t="shared" si="0"/>
        <v>0</v>
      </c>
      <c r="J7" s="120">
        <f t="shared" si="1"/>
        <v>0</v>
      </c>
      <c r="K7" s="120">
        <f t="shared" si="2"/>
        <v>0</v>
      </c>
      <c r="L7" s="120">
        <f t="shared" si="3"/>
        <v>0</v>
      </c>
      <c r="M7" s="120">
        <f t="shared" si="4"/>
        <v>0</v>
      </c>
      <c r="N7" s="120">
        <f t="shared" si="5"/>
        <v>0</v>
      </c>
      <c r="O7" s="120">
        <f t="shared" si="6"/>
        <v>0</v>
      </c>
      <c r="P7" s="120">
        <f t="shared" si="7"/>
        <v>0</v>
      </c>
      <c r="Q7" s="120">
        <f t="shared" si="8"/>
        <v>0</v>
      </c>
      <c r="R7" s="120">
        <f t="shared" si="9"/>
        <v>0</v>
      </c>
      <c r="S7" s="120">
        <f t="shared" si="10"/>
        <v>0</v>
      </c>
      <c r="T7" s="120">
        <f t="shared" si="11"/>
        <v>0</v>
      </c>
      <c r="U7" s="120">
        <f t="shared" si="12"/>
        <v>0</v>
      </c>
      <c r="V7" s="120">
        <f t="shared" si="13"/>
        <v>0</v>
      </c>
      <c r="W7" s="120">
        <f t="shared" si="14"/>
        <v>0</v>
      </c>
      <c r="X7" s="120">
        <f t="shared" si="15"/>
        <v>0</v>
      </c>
      <c r="Y7" s="120">
        <f t="shared" si="16"/>
        <v>0</v>
      </c>
    </row>
    <row r="8" spans="1:25" ht="13.5" customHeight="1">
      <c r="A8" s="119">
        <v>4</v>
      </c>
      <c r="B8" s="467"/>
      <c r="C8" s="469"/>
      <c r="D8" s="468"/>
      <c r="E8" s="54"/>
      <c r="F8" s="129"/>
      <c r="G8" s="129"/>
      <c r="H8" s="120">
        <f t="shared" si="17"/>
        <v>0</v>
      </c>
      <c r="I8" s="120">
        <f t="shared" si="0"/>
        <v>0</v>
      </c>
      <c r="J8" s="120">
        <f t="shared" si="1"/>
        <v>0</v>
      </c>
      <c r="K8" s="120">
        <f t="shared" si="2"/>
        <v>0</v>
      </c>
      <c r="L8" s="120">
        <f t="shared" si="3"/>
        <v>0</v>
      </c>
      <c r="M8" s="120">
        <f t="shared" si="4"/>
        <v>0</v>
      </c>
      <c r="N8" s="120">
        <f t="shared" si="5"/>
        <v>0</v>
      </c>
      <c r="O8" s="120">
        <f t="shared" si="6"/>
        <v>0</v>
      </c>
      <c r="P8" s="120">
        <f t="shared" si="7"/>
        <v>0</v>
      </c>
      <c r="Q8" s="120">
        <f t="shared" si="8"/>
        <v>0</v>
      </c>
      <c r="R8" s="120">
        <f t="shared" si="9"/>
        <v>0</v>
      </c>
      <c r="S8" s="120">
        <f t="shared" si="10"/>
        <v>0</v>
      </c>
      <c r="T8" s="120">
        <f t="shared" si="11"/>
        <v>0</v>
      </c>
      <c r="U8" s="120">
        <f t="shared" si="12"/>
        <v>0</v>
      </c>
      <c r="V8" s="120">
        <f t="shared" si="13"/>
        <v>0</v>
      </c>
      <c r="W8" s="120">
        <f t="shared" si="14"/>
        <v>0</v>
      </c>
      <c r="X8" s="120">
        <f t="shared" si="15"/>
        <v>0</v>
      </c>
      <c r="Y8" s="120">
        <f t="shared" si="16"/>
        <v>0</v>
      </c>
    </row>
    <row r="9" spans="1:25" ht="13.5" customHeight="1">
      <c r="A9" s="119">
        <v>5</v>
      </c>
      <c r="B9" s="467"/>
      <c r="C9" s="469"/>
      <c r="D9" s="468"/>
      <c r="E9" s="54"/>
      <c r="F9" s="129"/>
      <c r="G9" s="129"/>
      <c r="H9" s="120">
        <f t="shared" si="17"/>
        <v>0</v>
      </c>
      <c r="I9" s="120">
        <f t="shared" si="0"/>
        <v>0</v>
      </c>
      <c r="J9" s="120">
        <f t="shared" si="1"/>
        <v>0</v>
      </c>
      <c r="K9" s="120">
        <f t="shared" si="2"/>
        <v>0</v>
      </c>
      <c r="L9" s="120">
        <f t="shared" si="3"/>
        <v>0</v>
      </c>
      <c r="M9" s="120">
        <f t="shared" si="4"/>
        <v>0</v>
      </c>
      <c r="N9" s="120">
        <f t="shared" si="5"/>
        <v>0</v>
      </c>
      <c r="O9" s="120">
        <f t="shared" si="6"/>
        <v>0</v>
      </c>
      <c r="P9" s="120">
        <f t="shared" si="7"/>
        <v>0</v>
      </c>
      <c r="Q9" s="120">
        <f t="shared" si="8"/>
        <v>0</v>
      </c>
      <c r="R9" s="120">
        <f t="shared" si="9"/>
        <v>0</v>
      </c>
      <c r="S9" s="120">
        <f t="shared" si="10"/>
        <v>0</v>
      </c>
      <c r="T9" s="120">
        <f t="shared" si="11"/>
        <v>0</v>
      </c>
      <c r="U9" s="120">
        <f t="shared" si="12"/>
        <v>0</v>
      </c>
      <c r="V9" s="120">
        <f t="shared" si="13"/>
        <v>0</v>
      </c>
      <c r="W9" s="120">
        <f t="shared" si="14"/>
        <v>0</v>
      </c>
      <c r="X9" s="120">
        <f t="shared" si="15"/>
        <v>0</v>
      </c>
      <c r="Y9" s="120">
        <f t="shared" si="16"/>
        <v>0</v>
      </c>
    </row>
    <row r="10" spans="1:25" ht="13.5" customHeight="1">
      <c r="A10" s="119">
        <v>6</v>
      </c>
      <c r="B10" s="467"/>
      <c r="C10" s="469"/>
      <c r="D10" s="468"/>
      <c r="E10" s="54"/>
      <c r="F10" s="129"/>
      <c r="G10" s="129"/>
      <c r="H10" s="120">
        <f t="shared" si="17"/>
        <v>0</v>
      </c>
      <c r="I10" s="120">
        <f t="shared" si="0"/>
        <v>0</v>
      </c>
      <c r="J10" s="120">
        <f t="shared" si="1"/>
        <v>0</v>
      </c>
      <c r="K10" s="120">
        <f t="shared" si="2"/>
        <v>0</v>
      </c>
      <c r="L10" s="120">
        <f t="shared" si="3"/>
        <v>0</v>
      </c>
      <c r="M10" s="120">
        <f t="shared" si="4"/>
        <v>0</v>
      </c>
      <c r="N10" s="120">
        <f t="shared" si="5"/>
        <v>0</v>
      </c>
      <c r="O10" s="120">
        <f t="shared" si="6"/>
        <v>0</v>
      </c>
      <c r="P10" s="120">
        <f t="shared" si="7"/>
        <v>0</v>
      </c>
      <c r="Q10" s="120">
        <f t="shared" si="8"/>
        <v>0</v>
      </c>
      <c r="R10" s="120">
        <f t="shared" si="9"/>
        <v>0</v>
      </c>
      <c r="S10" s="120">
        <f t="shared" si="10"/>
        <v>0</v>
      </c>
      <c r="T10" s="120">
        <f t="shared" si="11"/>
        <v>0</v>
      </c>
      <c r="U10" s="120">
        <f t="shared" si="12"/>
        <v>0</v>
      </c>
      <c r="V10" s="120">
        <f t="shared" si="13"/>
        <v>0</v>
      </c>
      <c r="W10" s="120">
        <f t="shared" si="14"/>
        <v>0</v>
      </c>
      <c r="X10" s="120">
        <f t="shared" si="15"/>
        <v>0</v>
      </c>
      <c r="Y10" s="120">
        <f t="shared" si="16"/>
        <v>0</v>
      </c>
    </row>
    <row r="11" spans="1:25" ht="13.5" customHeight="1">
      <c r="A11" s="119">
        <v>7</v>
      </c>
      <c r="B11" s="467"/>
      <c r="C11" s="469"/>
      <c r="D11" s="468"/>
      <c r="E11" s="54"/>
      <c r="F11" s="129"/>
      <c r="G11" s="129"/>
      <c r="H11" s="120">
        <f t="shared" si="17"/>
        <v>0</v>
      </c>
      <c r="I11" s="120">
        <f t="shared" si="0"/>
        <v>0</v>
      </c>
      <c r="J11" s="120">
        <f t="shared" si="1"/>
        <v>0</v>
      </c>
      <c r="K11" s="120">
        <f t="shared" si="2"/>
        <v>0</v>
      </c>
      <c r="L11" s="120">
        <f t="shared" si="3"/>
        <v>0</v>
      </c>
      <c r="M11" s="120">
        <f t="shared" si="4"/>
        <v>0</v>
      </c>
      <c r="N11" s="120">
        <f t="shared" si="5"/>
        <v>0</v>
      </c>
      <c r="O11" s="120">
        <f t="shared" si="6"/>
        <v>0</v>
      </c>
      <c r="P11" s="120">
        <f t="shared" si="7"/>
        <v>0</v>
      </c>
      <c r="Q11" s="120">
        <f t="shared" si="8"/>
        <v>0</v>
      </c>
      <c r="R11" s="120">
        <f t="shared" si="9"/>
        <v>0</v>
      </c>
      <c r="S11" s="120">
        <f t="shared" si="10"/>
        <v>0</v>
      </c>
      <c r="T11" s="120">
        <f t="shared" si="11"/>
        <v>0</v>
      </c>
      <c r="U11" s="120">
        <f t="shared" si="12"/>
        <v>0</v>
      </c>
      <c r="V11" s="120">
        <f t="shared" si="13"/>
        <v>0</v>
      </c>
      <c r="W11" s="120">
        <f t="shared" si="14"/>
        <v>0</v>
      </c>
      <c r="X11" s="120">
        <f t="shared" si="15"/>
        <v>0</v>
      </c>
      <c r="Y11" s="120">
        <f t="shared" si="16"/>
        <v>0</v>
      </c>
    </row>
    <row r="12" spans="1:25" ht="13.5" customHeight="1">
      <c r="A12" s="119">
        <v>8</v>
      </c>
      <c r="B12" s="467"/>
      <c r="C12" s="469"/>
      <c r="D12" s="468"/>
      <c r="E12" s="54"/>
      <c r="F12" s="129"/>
      <c r="G12" s="129"/>
      <c r="H12" s="120">
        <f t="shared" si="17"/>
        <v>0</v>
      </c>
      <c r="I12" s="120">
        <f t="shared" si="0"/>
        <v>0</v>
      </c>
      <c r="J12" s="120">
        <f t="shared" si="1"/>
        <v>0</v>
      </c>
      <c r="K12" s="120">
        <f t="shared" si="2"/>
        <v>0</v>
      </c>
      <c r="L12" s="120">
        <f t="shared" si="3"/>
        <v>0</v>
      </c>
      <c r="M12" s="120">
        <f t="shared" si="4"/>
        <v>0</v>
      </c>
      <c r="N12" s="120">
        <f t="shared" si="5"/>
        <v>0</v>
      </c>
      <c r="O12" s="120">
        <f t="shared" si="6"/>
        <v>0</v>
      </c>
      <c r="P12" s="120">
        <f t="shared" si="7"/>
        <v>0</v>
      </c>
      <c r="Q12" s="120">
        <f t="shared" si="8"/>
        <v>0</v>
      </c>
      <c r="R12" s="120">
        <f t="shared" si="9"/>
        <v>0</v>
      </c>
      <c r="S12" s="120">
        <f t="shared" si="10"/>
        <v>0</v>
      </c>
      <c r="T12" s="120">
        <f t="shared" si="11"/>
        <v>0</v>
      </c>
      <c r="U12" s="120">
        <f t="shared" si="12"/>
        <v>0</v>
      </c>
      <c r="V12" s="120">
        <f t="shared" si="13"/>
        <v>0</v>
      </c>
      <c r="W12" s="120">
        <f t="shared" si="14"/>
        <v>0</v>
      </c>
      <c r="X12" s="120">
        <f t="shared" si="15"/>
        <v>0</v>
      </c>
      <c r="Y12" s="120">
        <f t="shared" si="16"/>
        <v>0</v>
      </c>
    </row>
    <row r="13" spans="1:25" ht="13.5" customHeight="1">
      <c r="A13" s="119">
        <v>9</v>
      </c>
      <c r="B13" s="467"/>
      <c r="C13" s="469"/>
      <c r="D13" s="468"/>
      <c r="E13" s="54"/>
      <c r="F13" s="129"/>
      <c r="G13" s="129"/>
      <c r="H13" s="120">
        <f t="shared" si="17"/>
        <v>0</v>
      </c>
      <c r="I13" s="120">
        <f t="shared" si="0"/>
        <v>0</v>
      </c>
      <c r="J13" s="120">
        <f t="shared" si="1"/>
        <v>0</v>
      </c>
      <c r="K13" s="120">
        <f t="shared" si="2"/>
        <v>0</v>
      </c>
      <c r="L13" s="120">
        <f t="shared" si="3"/>
        <v>0</v>
      </c>
      <c r="M13" s="120">
        <f t="shared" si="4"/>
        <v>0</v>
      </c>
      <c r="N13" s="120">
        <f t="shared" si="5"/>
        <v>0</v>
      </c>
      <c r="O13" s="120">
        <f t="shared" si="6"/>
        <v>0</v>
      </c>
      <c r="P13" s="120">
        <f t="shared" si="7"/>
        <v>0</v>
      </c>
      <c r="Q13" s="120">
        <f t="shared" si="8"/>
        <v>0</v>
      </c>
      <c r="R13" s="120">
        <f t="shared" si="9"/>
        <v>0</v>
      </c>
      <c r="S13" s="120">
        <f t="shared" si="10"/>
        <v>0</v>
      </c>
      <c r="T13" s="120">
        <f t="shared" si="11"/>
        <v>0</v>
      </c>
      <c r="U13" s="120">
        <f t="shared" si="12"/>
        <v>0</v>
      </c>
      <c r="V13" s="120">
        <f t="shared" si="13"/>
        <v>0</v>
      </c>
      <c r="W13" s="120">
        <f t="shared" si="14"/>
        <v>0</v>
      </c>
      <c r="X13" s="120">
        <f t="shared" si="15"/>
        <v>0</v>
      </c>
      <c r="Y13" s="120">
        <f t="shared" si="16"/>
        <v>0</v>
      </c>
    </row>
    <row r="14" spans="1:25" ht="13.5" customHeight="1">
      <c r="A14" s="119">
        <v>10</v>
      </c>
      <c r="B14" s="467"/>
      <c r="C14" s="469"/>
      <c r="D14" s="468"/>
      <c r="E14" s="54"/>
      <c r="F14" s="129"/>
      <c r="G14" s="129"/>
      <c r="H14" s="120">
        <f t="shared" si="17"/>
        <v>0</v>
      </c>
      <c r="I14" s="120">
        <f t="shared" si="0"/>
        <v>0</v>
      </c>
      <c r="J14" s="120">
        <f t="shared" si="1"/>
        <v>0</v>
      </c>
      <c r="K14" s="120">
        <f t="shared" si="2"/>
        <v>0</v>
      </c>
      <c r="L14" s="120">
        <f t="shared" si="3"/>
        <v>0</v>
      </c>
      <c r="M14" s="120">
        <f t="shared" si="4"/>
        <v>0</v>
      </c>
      <c r="N14" s="120">
        <f t="shared" si="5"/>
        <v>0</v>
      </c>
      <c r="O14" s="120">
        <f t="shared" si="6"/>
        <v>0</v>
      </c>
      <c r="P14" s="120">
        <f t="shared" si="7"/>
        <v>0</v>
      </c>
      <c r="Q14" s="120">
        <f t="shared" si="8"/>
        <v>0</v>
      </c>
      <c r="R14" s="120">
        <f t="shared" si="9"/>
        <v>0</v>
      </c>
      <c r="S14" s="120">
        <f t="shared" si="10"/>
        <v>0</v>
      </c>
      <c r="T14" s="120">
        <f t="shared" si="11"/>
        <v>0</v>
      </c>
      <c r="U14" s="120">
        <f t="shared" si="12"/>
        <v>0</v>
      </c>
      <c r="V14" s="120">
        <f t="shared" si="13"/>
        <v>0</v>
      </c>
      <c r="W14" s="120">
        <f t="shared" si="14"/>
        <v>0</v>
      </c>
      <c r="X14" s="120">
        <f t="shared" si="15"/>
        <v>0</v>
      </c>
      <c r="Y14" s="120">
        <f t="shared" si="16"/>
        <v>0</v>
      </c>
    </row>
    <row r="15" spans="1:25" ht="13.5" customHeight="1">
      <c r="A15" s="119">
        <v>11</v>
      </c>
      <c r="B15" s="467"/>
      <c r="C15" s="469"/>
      <c r="D15" s="468"/>
      <c r="E15" s="54"/>
      <c r="F15" s="129"/>
      <c r="G15" s="129"/>
      <c r="H15" s="120">
        <f t="shared" si="17"/>
        <v>0</v>
      </c>
      <c r="I15" s="120">
        <f t="shared" si="0"/>
        <v>0</v>
      </c>
      <c r="J15" s="120">
        <f t="shared" si="1"/>
        <v>0</v>
      </c>
      <c r="K15" s="120">
        <f t="shared" si="2"/>
        <v>0</v>
      </c>
      <c r="L15" s="120">
        <f t="shared" si="3"/>
        <v>0</v>
      </c>
      <c r="M15" s="120">
        <f t="shared" si="4"/>
        <v>0</v>
      </c>
      <c r="N15" s="120">
        <f t="shared" si="5"/>
        <v>0</v>
      </c>
      <c r="O15" s="120">
        <f t="shared" si="6"/>
        <v>0</v>
      </c>
      <c r="P15" s="120">
        <f t="shared" si="7"/>
        <v>0</v>
      </c>
      <c r="Q15" s="120">
        <f t="shared" si="8"/>
        <v>0</v>
      </c>
      <c r="R15" s="120">
        <f t="shared" si="9"/>
        <v>0</v>
      </c>
      <c r="S15" s="120">
        <f t="shared" si="10"/>
        <v>0</v>
      </c>
      <c r="T15" s="120">
        <f t="shared" si="11"/>
        <v>0</v>
      </c>
      <c r="U15" s="120">
        <f t="shared" si="12"/>
        <v>0</v>
      </c>
      <c r="V15" s="120">
        <f t="shared" si="13"/>
        <v>0</v>
      </c>
      <c r="W15" s="120">
        <f t="shared" si="14"/>
        <v>0</v>
      </c>
      <c r="X15" s="120">
        <f t="shared" si="15"/>
        <v>0</v>
      </c>
      <c r="Y15" s="120">
        <f t="shared" si="16"/>
        <v>0</v>
      </c>
    </row>
    <row r="16" spans="1:25" ht="13.5" customHeight="1">
      <c r="A16" s="119">
        <v>12</v>
      </c>
      <c r="B16" s="467"/>
      <c r="C16" s="469"/>
      <c r="D16" s="468"/>
      <c r="E16" s="54"/>
      <c r="F16" s="129"/>
      <c r="G16" s="129"/>
      <c r="H16" s="120">
        <f t="shared" si="17"/>
        <v>0</v>
      </c>
      <c r="I16" s="120">
        <f t="shared" si="0"/>
        <v>0</v>
      </c>
      <c r="J16" s="120">
        <f t="shared" si="1"/>
        <v>0</v>
      </c>
      <c r="K16" s="120">
        <f t="shared" si="2"/>
        <v>0</v>
      </c>
      <c r="L16" s="120">
        <f t="shared" si="3"/>
        <v>0</v>
      </c>
      <c r="M16" s="120">
        <f t="shared" si="4"/>
        <v>0</v>
      </c>
      <c r="N16" s="120">
        <f t="shared" si="5"/>
        <v>0</v>
      </c>
      <c r="O16" s="120">
        <f t="shared" si="6"/>
        <v>0</v>
      </c>
      <c r="P16" s="120">
        <f t="shared" si="7"/>
        <v>0</v>
      </c>
      <c r="Q16" s="120">
        <f t="shared" si="8"/>
        <v>0</v>
      </c>
      <c r="R16" s="120">
        <f t="shared" si="9"/>
        <v>0</v>
      </c>
      <c r="S16" s="120">
        <f t="shared" si="10"/>
        <v>0</v>
      </c>
      <c r="T16" s="120">
        <f t="shared" si="11"/>
        <v>0</v>
      </c>
      <c r="U16" s="120">
        <f t="shared" si="12"/>
        <v>0</v>
      </c>
      <c r="V16" s="120">
        <f t="shared" si="13"/>
        <v>0</v>
      </c>
      <c r="W16" s="120">
        <f t="shared" si="14"/>
        <v>0</v>
      </c>
      <c r="X16" s="120">
        <f t="shared" si="15"/>
        <v>0</v>
      </c>
      <c r="Y16" s="120">
        <f t="shared" si="16"/>
        <v>0</v>
      </c>
    </row>
    <row r="17" spans="1:25" ht="13.5" customHeight="1">
      <c r="A17" s="119">
        <v>13</v>
      </c>
      <c r="B17" s="467"/>
      <c r="C17" s="469"/>
      <c r="D17" s="468"/>
      <c r="E17" s="54"/>
      <c r="F17" s="129"/>
      <c r="G17" s="129"/>
      <c r="H17" s="120">
        <f t="shared" si="17"/>
        <v>0</v>
      </c>
      <c r="I17" s="120">
        <f t="shared" si="0"/>
        <v>0</v>
      </c>
      <c r="J17" s="120">
        <f t="shared" si="1"/>
        <v>0</v>
      </c>
      <c r="K17" s="120">
        <f t="shared" si="2"/>
        <v>0</v>
      </c>
      <c r="L17" s="120">
        <f t="shared" si="3"/>
        <v>0</v>
      </c>
      <c r="M17" s="120">
        <f t="shared" si="4"/>
        <v>0</v>
      </c>
      <c r="N17" s="120">
        <f t="shared" si="5"/>
        <v>0</v>
      </c>
      <c r="O17" s="120">
        <f t="shared" si="6"/>
        <v>0</v>
      </c>
      <c r="P17" s="120">
        <f t="shared" si="7"/>
        <v>0</v>
      </c>
      <c r="Q17" s="120">
        <f t="shared" si="8"/>
        <v>0</v>
      </c>
      <c r="R17" s="120">
        <f t="shared" si="9"/>
        <v>0</v>
      </c>
      <c r="S17" s="120">
        <f t="shared" si="10"/>
        <v>0</v>
      </c>
      <c r="T17" s="120">
        <f t="shared" si="11"/>
        <v>0</v>
      </c>
      <c r="U17" s="120">
        <f t="shared" si="12"/>
        <v>0</v>
      </c>
      <c r="V17" s="120">
        <f t="shared" si="13"/>
        <v>0</v>
      </c>
      <c r="W17" s="120">
        <f t="shared" si="14"/>
        <v>0</v>
      </c>
      <c r="X17" s="120">
        <f t="shared" si="15"/>
        <v>0</v>
      </c>
      <c r="Y17" s="120">
        <f t="shared" si="16"/>
        <v>0</v>
      </c>
    </row>
    <row r="18" spans="1:25" ht="13.5" customHeight="1">
      <c r="A18" s="119">
        <v>14</v>
      </c>
      <c r="B18" s="467"/>
      <c r="C18" s="469"/>
      <c r="D18" s="468"/>
      <c r="E18" s="54"/>
      <c r="F18" s="129"/>
      <c r="G18" s="129"/>
      <c r="H18" s="120">
        <f t="shared" si="17"/>
        <v>0</v>
      </c>
      <c r="I18" s="120">
        <f t="shared" si="0"/>
        <v>0</v>
      </c>
      <c r="J18" s="120">
        <f t="shared" si="1"/>
        <v>0</v>
      </c>
      <c r="K18" s="120">
        <f t="shared" si="2"/>
        <v>0</v>
      </c>
      <c r="L18" s="120">
        <f t="shared" si="3"/>
        <v>0</v>
      </c>
      <c r="M18" s="120">
        <f t="shared" si="4"/>
        <v>0</v>
      </c>
      <c r="N18" s="120">
        <f t="shared" si="5"/>
        <v>0</v>
      </c>
      <c r="O18" s="120">
        <f t="shared" si="6"/>
        <v>0</v>
      </c>
      <c r="P18" s="120">
        <f t="shared" si="7"/>
        <v>0</v>
      </c>
      <c r="Q18" s="120">
        <f t="shared" si="8"/>
        <v>0</v>
      </c>
      <c r="R18" s="120">
        <f t="shared" si="9"/>
        <v>0</v>
      </c>
      <c r="S18" s="120">
        <f t="shared" si="10"/>
        <v>0</v>
      </c>
      <c r="T18" s="120">
        <f t="shared" si="11"/>
        <v>0</v>
      </c>
      <c r="U18" s="120">
        <f t="shared" si="12"/>
        <v>0</v>
      </c>
      <c r="V18" s="120">
        <f t="shared" si="13"/>
        <v>0</v>
      </c>
      <c r="W18" s="120">
        <f t="shared" si="14"/>
        <v>0</v>
      </c>
      <c r="X18" s="120">
        <f t="shared" si="15"/>
        <v>0</v>
      </c>
      <c r="Y18" s="120">
        <f t="shared" si="16"/>
        <v>0</v>
      </c>
    </row>
    <row r="19" spans="1:25" ht="13.5" customHeight="1">
      <c r="A19" s="119">
        <v>15</v>
      </c>
      <c r="B19" s="467"/>
      <c r="C19" s="469"/>
      <c r="D19" s="468"/>
      <c r="E19" s="54"/>
      <c r="F19" s="129"/>
      <c r="G19" s="129"/>
      <c r="H19" s="120">
        <f t="shared" si="17"/>
        <v>0</v>
      </c>
      <c r="I19" s="120">
        <f t="shared" si="0"/>
        <v>0</v>
      </c>
      <c r="J19" s="120">
        <f t="shared" si="1"/>
        <v>0</v>
      </c>
      <c r="K19" s="120">
        <f t="shared" si="2"/>
        <v>0</v>
      </c>
      <c r="L19" s="120">
        <f t="shared" si="3"/>
        <v>0</v>
      </c>
      <c r="M19" s="120">
        <f t="shared" si="4"/>
        <v>0</v>
      </c>
      <c r="N19" s="120">
        <f t="shared" si="5"/>
        <v>0</v>
      </c>
      <c r="O19" s="120">
        <f t="shared" si="6"/>
        <v>0</v>
      </c>
      <c r="P19" s="120">
        <f t="shared" si="7"/>
        <v>0</v>
      </c>
      <c r="Q19" s="120">
        <f t="shared" si="8"/>
        <v>0</v>
      </c>
      <c r="R19" s="120">
        <f t="shared" si="9"/>
        <v>0</v>
      </c>
      <c r="S19" s="120">
        <f t="shared" si="10"/>
        <v>0</v>
      </c>
      <c r="T19" s="120">
        <f t="shared" si="11"/>
        <v>0</v>
      </c>
      <c r="U19" s="120">
        <f t="shared" si="12"/>
        <v>0</v>
      </c>
      <c r="V19" s="120">
        <f t="shared" si="13"/>
        <v>0</v>
      </c>
      <c r="W19" s="120">
        <f t="shared" si="14"/>
        <v>0</v>
      </c>
      <c r="X19" s="120">
        <f t="shared" si="15"/>
        <v>0</v>
      </c>
      <c r="Y19" s="120">
        <f t="shared" si="16"/>
        <v>0</v>
      </c>
    </row>
    <row r="20" spans="1:25" ht="13.5" customHeight="1">
      <c r="A20" s="119">
        <v>16</v>
      </c>
      <c r="B20" s="467"/>
      <c r="C20" s="469"/>
      <c r="D20" s="468"/>
      <c r="E20" s="54"/>
      <c r="F20" s="129"/>
      <c r="G20" s="129"/>
      <c r="H20" s="120">
        <f t="shared" si="17"/>
        <v>0</v>
      </c>
      <c r="I20" s="120">
        <f t="shared" si="0"/>
        <v>0</v>
      </c>
      <c r="J20" s="120">
        <f t="shared" si="1"/>
        <v>0</v>
      </c>
      <c r="K20" s="120">
        <f t="shared" si="2"/>
        <v>0</v>
      </c>
      <c r="L20" s="120">
        <f t="shared" si="3"/>
        <v>0</v>
      </c>
      <c r="M20" s="120">
        <f t="shared" si="4"/>
        <v>0</v>
      </c>
      <c r="N20" s="120">
        <f t="shared" si="5"/>
        <v>0</v>
      </c>
      <c r="O20" s="120">
        <f t="shared" si="6"/>
        <v>0</v>
      </c>
      <c r="P20" s="120">
        <f t="shared" si="7"/>
        <v>0</v>
      </c>
      <c r="Q20" s="120">
        <f t="shared" si="8"/>
        <v>0</v>
      </c>
      <c r="R20" s="120">
        <f t="shared" si="9"/>
        <v>0</v>
      </c>
      <c r="S20" s="120">
        <f t="shared" si="10"/>
        <v>0</v>
      </c>
      <c r="T20" s="120">
        <f t="shared" si="11"/>
        <v>0</v>
      </c>
      <c r="U20" s="120">
        <f t="shared" si="12"/>
        <v>0</v>
      </c>
      <c r="V20" s="120">
        <f t="shared" si="13"/>
        <v>0</v>
      </c>
      <c r="W20" s="120">
        <f t="shared" si="14"/>
        <v>0</v>
      </c>
      <c r="X20" s="120">
        <f t="shared" si="15"/>
        <v>0</v>
      </c>
      <c r="Y20" s="120">
        <f t="shared" si="16"/>
        <v>0</v>
      </c>
    </row>
    <row r="21" spans="1:25" ht="13.5" customHeight="1">
      <c r="A21" s="119">
        <v>17</v>
      </c>
      <c r="B21" s="467"/>
      <c r="C21" s="469"/>
      <c r="D21" s="468"/>
      <c r="E21" s="54"/>
      <c r="F21" s="129"/>
      <c r="G21" s="129"/>
      <c r="H21" s="120">
        <f t="shared" si="17"/>
        <v>0</v>
      </c>
      <c r="I21" s="120">
        <f t="shared" si="0"/>
        <v>0</v>
      </c>
      <c r="J21" s="120">
        <f t="shared" si="1"/>
        <v>0</v>
      </c>
      <c r="K21" s="120">
        <f t="shared" si="2"/>
        <v>0</v>
      </c>
      <c r="L21" s="120">
        <f t="shared" si="3"/>
        <v>0</v>
      </c>
      <c r="M21" s="120">
        <f t="shared" si="4"/>
        <v>0</v>
      </c>
      <c r="N21" s="120">
        <f t="shared" si="5"/>
        <v>0</v>
      </c>
      <c r="O21" s="120">
        <f t="shared" si="6"/>
        <v>0</v>
      </c>
      <c r="P21" s="120">
        <f t="shared" si="7"/>
        <v>0</v>
      </c>
      <c r="Q21" s="120">
        <f t="shared" si="8"/>
        <v>0</v>
      </c>
      <c r="R21" s="120">
        <f t="shared" si="9"/>
        <v>0</v>
      </c>
      <c r="S21" s="120">
        <f t="shared" si="10"/>
        <v>0</v>
      </c>
      <c r="T21" s="120">
        <f t="shared" si="11"/>
        <v>0</v>
      </c>
      <c r="U21" s="120">
        <f t="shared" si="12"/>
        <v>0</v>
      </c>
      <c r="V21" s="120">
        <f t="shared" si="13"/>
        <v>0</v>
      </c>
      <c r="W21" s="120">
        <f t="shared" si="14"/>
        <v>0</v>
      </c>
      <c r="X21" s="120">
        <f t="shared" si="15"/>
        <v>0</v>
      </c>
      <c r="Y21" s="120">
        <f t="shared" si="16"/>
        <v>0</v>
      </c>
    </row>
    <row r="22" spans="1:25" ht="13.5" customHeight="1">
      <c r="A22" s="119">
        <v>18</v>
      </c>
      <c r="B22" s="467"/>
      <c r="C22" s="469"/>
      <c r="D22" s="468"/>
      <c r="E22" s="54"/>
      <c r="F22" s="129"/>
      <c r="G22" s="129"/>
      <c r="H22" s="120">
        <f t="shared" si="17"/>
        <v>0</v>
      </c>
      <c r="I22" s="120">
        <f t="shared" si="0"/>
        <v>0</v>
      </c>
      <c r="J22" s="120">
        <f t="shared" si="1"/>
        <v>0</v>
      </c>
      <c r="K22" s="120">
        <f t="shared" si="2"/>
        <v>0</v>
      </c>
      <c r="L22" s="120">
        <f t="shared" si="3"/>
        <v>0</v>
      </c>
      <c r="M22" s="120">
        <f t="shared" si="4"/>
        <v>0</v>
      </c>
      <c r="N22" s="120">
        <f t="shared" si="5"/>
        <v>0</v>
      </c>
      <c r="O22" s="120">
        <f t="shared" si="6"/>
        <v>0</v>
      </c>
      <c r="P22" s="120">
        <f t="shared" si="7"/>
        <v>0</v>
      </c>
      <c r="Q22" s="120">
        <f t="shared" si="8"/>
        <v>0</v>
      </c>
      <c r="R22" s="120">
        <f t="shared" si="9"/>
        <v>0</v>
      </c>
      <c r="S22" s="120">
        <f t="shared" si="10"/>
        <v>0</v>
      </c>
      <c r="T22" s="120">
        <f t="shared" si="11"/>
        <v>0</v>
      </c>
      <c r="U22" s="120">
        <f t="shared" si="12"/>
        <v>0</v>
      </c>
      <c r="V22" s="120">
        <f t="shared" si="13"/>
        <v>0</v>
      </c>
      <c r="W22" s="120">
        <f t="shared" si="14"/>
        <v>0</v>
      </c>
      <c r="X22" s="120">
        <f t="shared" si="15"/>
        <v>0</v>
      </c>
      <c r="Y22" s="120">
        <f t="shared" si="16"/>
        <v>0</v>
      </c>
    </row>
    <row r="23" spans="1:25" ht="13.5" customHeight="1">
      <c r="A23" s="119">
        <v>19</v>
      </c>
      <c r="B23" s="467"/>
      <c r="C23" s="469"/>
      <c r="D23" s="468"/>
      <c r="E23" s="54"/>
      <c r="F23" s="129"/>
      <c r="G23" s="129"/>
      <c r="H23" s="120">
        <f t="shared" si="17"/>
        <v>0</v>
      </c>
      <c r="I23" s="120">
        <f t="shared" si="0"/>
        <v>0</v>
      </c>
      <c r="J23" s="120">
        <f t="shared" si="1"/>
        <v>0</v>
      </c>
      <c r="K23" s="120">
        <f t="shared" si="2"/>
        <v>0</v>
      </c>
      <c r="L23" s="120">
        <f t="shared" si="3"/>
        <v>0</v>
      </c>
      <c r="M23" s="120">
        <f t="shared" si="4"/>
        <v>0</v>
      </c>
      <c r="N23" s="120">
        <f t="shared" si="5"/>
        <v>0</v>
      </c>
      <c r="O23" s="120">
        <f t="shared" si="6"/>
        <v>0</v>
      </c>
      <c r="P23" s="120">
        <f t="shared" si="7"/>
        <v>0</v>
      </c>
      <c r="Q23" s="120">
        <f t="shared" si="8"/>
        <v>0</v>
      </c>
      <c r="R23" s="120">
        <f t="shared" si="9"/>
        <v>0</v>
      </c>
      <c r="S23" s="120">
        <f t="shared" si="10"/>
        <v>0</v>
      </c>
      <c r="T23" s="120">
        <f t="shared" si="11"/>
        <v>0</v>
      </c>
      <c r="U23" s="120">
        <f t="shared" si="12"/>
        <v>0</v>
      </c>
      <c r="V23" s="120">
        <f t="shared" si="13"/>
        <v>0</v>
      </c>
      <c r="W23" s="120">
        <f t="shared" si="14"/>
        <v>0</v>
      </c>
      <c r="X23" s="120">
        <f t="shared" si="15"/>
        <v>0</v>
      </c>
      <c r="Y23" s="120">
        <f t="shared" si="16"/>
        <v>0</v>
      </c>
    </row>
    <row r="24" spans="1:25" ht="13.5" customHeight="1">
      <c r="A24" s="119">
        <v>20</v>
      </c>
      <c r="B24" s="467"/>
      <c r="C24" s="469"/>
      <c r="D24" s="468"/>
      <c r="E24" s="54"/>
      <c r="F24" s="129"/>
      <c r="G24" s="129"/>
      <c r="H24" s="120">
        <f t="shared" si="17"/>
        <v>0</v>
      </c>
      <c r="I24" s="120">
        <f t="shared" si="0"/>
        <v>0</v>
      </c>
      <c r="J24" s="120">
        <f t="shared" si="1"/>
        <v>0</v>
      </c>
      <c r="K24" s="120">
        <f t="shared" si="2"/>
        <v>0</v>
      </c>
      <c r="L24" s="120">
        <f t="shared" si="3"/>
        <v>0</v>
      </c>
      <c r="M24" s="120">
        <f t="shared" si="4"/>
        <v>0</v>
      </c>
      <c r="N24" s="120">
        <f t="shared" si="5"/>
        <v>0</v>
      </c>
      <c r="O24" s="120">
        <f t="shared" si="6"/>
        <v>0</v>
      </c>
      <c r="P24" s="120">
        <f t="shared" si="7"/>
        <v>0</v>
      </c>
      <c r="Q24" s="120">
        <f t="shared" si="8"/>
        <v>0</v>
      </c>
      <c r="R24" s="120">
        <f t="shared" si="9"/>
        <v>0</v>
      </c>
      <c r="S24" s="120">
        <f t="shared" si="10"/>
        <v>0</v>
      </c>
      <c r="T24" s="120">
        <f t="shared" si="11"/>
        <v>0</v>
      </c>
      <c r="U24" s="120">
        <f t="shared" si="12"/>
        <v>0</v>
      </c>
      <c r="V24" s="120">
        <f t="shared" si="13"/>
        <v>0</v>
      </c>
      <c r="W24" s="120">
        <f t="shared" si="14"/>
        <v>0</v>
      </c>
      <c r="X24" s="120">
        <f t="shared" si="15"/>
        <v>0</v>
      </c>
      <c r="Y24" s="120">
        <f t="shared" si="16"/>
        <v>0</v>
      </c>
    </row>
    <row r="25" spans="1:25" ht="13.5" customHeight="1">
      <c r="A25" s="119">
        <v>21</v>
      </c>
      <c r="B25" s="467"/>
      <c r="C25" s="469"/>
      <c r="D25" s="468"/>
      <c r="E25" s="54"/>
      <c r="F25" s="129"/>
      <c r="G25" s="129"/>
      <c r="H25" s="120">
        <f t="shared" si="17"/>
        <v>0</v>
      </c>
      <c r="I25" s="120">
        <f t="shared" si="0"/>
        <v>0</v>
      </c>
      <c r="J25" s="120">
        <f t="shared" si="1"/>
        <v>0</v>
      </c>
      <c r="K25" s="120">
        <f t="shared" si="2"/>
        <v>0</v>
      </c>
      <c r="L25" s="120">
        <f t="shared" si="3"/>
        <v>0</v>
      </c>
      <c r="M25" s="120">
        <f t="shared" si="4"/>
        <v>0</v>
      </c>
      <c r="N25" s="120">
        <f t="shared" si="5"/>
        <v>0</v>
      </c>
      <c r="O25" s="120">
        <f t="shared" si="6"/>
        <v>0</v>
      </c>
      <c r="P25" s="120">
        <f t="shared" si="7"/>
        <v>0</v>
      </c>
      <c r="Q25" s="120">
        <f t="shared" si="8"/>
        <v>0</v>
      </c>
      <c r="R25" s="120">
        <f t="shared" si="9"/>
        <v>0</v>
      </c>
      <c r="S25" s="120">
        <f t="shared" si="10"/>
        <v>0</v>
      </c>
      <c r="T25" s="120">
        <f t="shared" si="11"/>
        <v>0</v>
      </c>
      <c r="U25" s="120">
        <f t="shared" si="12"/>
        <v>0</v>
      </c>
      <c r="V25" s="120">
        <f t="shared" si="13"/>
        <v>0</v>
      </c>
      <c r="W25" s="120">
        <f t="shared" si="14"/>
        <v>0</v>
      </c>
      <c r="X25" s="120">
        <f t="shared" si="15"/>
        <v>0</v>
      </c>
      <c r="Y25" s="120">
        <f t="shared" si="16"/>
        <v>0</v>
      </c>
    </row>
    <row r="26" spans="1:25" ht="13.5" customHeight="1">
      <c r="A26" s="119">
        <v>22</v>
      </c>
      <c r="B26" s="467"/>
      <c r="C26" s="469"/>
      <c r="D26" s="468"/>
      <c r="E26" s="54"/>
      <c r="F26" s="129"/>
      <c r="G26" s="129"/>
      <c r="H26" s="120">
        <f t="shared" si="17"/>
        <v>0</v>
      </c>
      <c r="I26" s="120">
        <f t="shared" si="0"/>
        <v>0</v>
      </c>
      <c r="J26" s="120">
        <f t="shared" si="1"/>
        <v>0</v>
      </c>
      <c r="K26" s="120">
        <f t="shared" si="2"/>
        <v>0</v>
      </c>
      <c r="L26" s="120">
        <f t="shared" si="3"/>
        <v>0</v>
      </c>
      <c r="M26" s="120">
        <f t="shared" si="4"/>
        <v>0</v>
      </c>
      <c r="N26" s="120">
        <f t="shared" si="5"/>
        <v>0</v>
      </c>
      <c r="O26" s="120">
        <f t="shared" si="6"/>
        <v>0</v>
      </c>
      <c r="P26" s="120">
        <f t="shared" si="7"/>
        <v>0</v>
      </c>
      <c r="Q26" s="120">
        <f t="shared" si="8"/>
        <v>0</v>
      </c>
      <c r="R26" s="120">
        <f t="shared" si="9"/>
        <v>0</v>
      </c>
      <c r="S26" s="120">
        <f t="shared" si="10"/>
        <v>0</v>
      </c>
      <c r="T26" s="120">
        <f t="shared" si="11"/>
        <v>0</v>
      </c>
      <c r="U26" s="120">
        <f t="shared" si="12"/>
        <v>0</v>
      </c>
      <c r="V26" s="120">
        <f t="shared" si="13"/>
        <v>0</v>
      </c>
      <c r="W26" s="120">
        <f t="shared" si="14"/>
        <v>0</v>
      </c>
      <c r="X26" s="120">
        <f t="shared" si="15"/>
        <v>0</v>
      </c>
      <c r="Y26" s="120">
        <f t="shared" si="16"/>
        <v>0</v>
      </c>
    </row>
    <row r="27" spans="1:25" ht="13.5" customHeight="1">
      <c r="A27" s="119">
        <v>23</v>
      </c>
      <c r="B27" s="467"/>
      <c r="C27" s="469"/>
      <c r="D27" s="468"/>
      <c r="E27" s="54"/>
      <c r="F27" s="129"/>
      <c r="G27" s="129"/>
      <c r="H27" s="120">
        <f t="shared" si="17"/>
        <v>0</v>
      </c>
      <c r="I27" s="120">
        <f t="shared" si="0"/>
        <v>0</v>
      </c>
      <c r="J27" s="120">
        <f t="shared" si="1"/>
        <v>0</v>
      </c>
      <c r="K27" s="120">
        <f t="shared" si="2"/>
        <v>0</v>
      </c>
      <c r="L27" s="120">
        <f t="shared" si="3"/>
        <v>0</v>
      </c>
      <c r="M27" s="120">
        <f t="shared" si="4"/>
        <v>0</v>
      </c>
      <c r="N27" s="120">
        <f t="shared" si="5"/>
        <v>0</v>
      </c>
      <c r="O27" s="120">
        <f t="shared" si="6"/>
        <v>0</v>
      </c>
      <c r="P27" s="120">
        <f t="shared" si="7"/>
        <v>0</v>
      </c>
      <c r="Q27" s="120">
        <f t="shared" si="8"/>
        <v>0</v>
      </c>
      <c r="R27" s="120">
        <f t="shared" si="9"/>
        <v>0</v>
      </c>
      <c r="S27" s="120">
        <f t="shared" si="10"/>
        <v>0</v>
      </c>
      <c r="T27" s="120">
        <f t="shared" si="11"/>
        <v>0</v>
      </c>
      <c r="U27" s="120">
        <f t="shared" si="12"/>
        <v>0</v>
      </c>
      <c r="V27" s="120">
        <f t="shared" si="13"/>
        <v>0</v>
      </c>
      <c r="W27" s="120">
        <f t="shared" si="14"/>
        <v>0</v>
      </c>
      <c r="X27" s="120">
        <f t="shared" si="15"/>
        <v>0</v>
      </c>
      <c r="Y27" s="120">
        <f t="shared" si="16"/>
        <v>0</v>
      </c>
    </row>
    <row r="28" spans="1:25" ht="13.5" customHeight="1">
      <c r="A28" s="119">
        <v>24</v>
      </c>
      <c r="B28" s="467"/>
      <c r="C28" s="469"/>
      <c r="D28" s="468"/>
      <c r="E28" s="54"/>
      <c r="F28" s="129"/>
      <c r="G28" s="129"/>
      <c r="H28" s="120">
        <f t="shared" si="17"/>
        <v>0</v>
      </c>
      <c r="I28" s="120">
        <f t="shared" si="0"/>
        <v>0</v>
      </c>
      <c r="J28" s="120">
        <f t="shared" si="1"/>
        <v>0</v>
      </c>
      <c r="K28" s="120">
        <f t="shared" si="2"/>
        <v>0</v>
      </c>
      <c r="L28" s="120">
        <f t="shared" si="3"/>
        <v>0</v>
      </c>
      <c r="M28" s="120">
        <f t="shared" si="4"/>
        <v>0</v>
      </c>
      <c r="N28" s="120">
        <f t="shared" si="5"/>
        <v>0</v>
      </c>
      <c r="O28" s="120">
        <f t="shared" si="6"/>
        <v>0</v>
      </c>
      <c r="P28" s="120">
        <f t="shared" si="7"/>
        <v>0</v>
      </c>
      <c r="Q28" s="120">
        <f t="shared" si="8"/>
        <v>0</v>
      </c>
      <c r="R28" s="120">
        <f t="shared" si="9"/>
        <v>0</v>
      </c>
      <c r="S28" s="120">
        <f t="shared" si="10"/>
        <v>0</v>
      </c>
      <c r="T28" s="120">
        <f t="shared" si="11"/>
        <v>0</v>
      </c>
      <c r="U28" s="120">
        <f t="shared" si="12"/>
        <v>0</v>
      </c>
      <c r="V28" s="120">
        <f t="shared" si="13"/>
        <v>0</v>
      </c>
      <c r="W28" s="120">
        <f t="shared" si="14"/>
        <v>0</v>
      </c>
      <c r="X28" s="120">
        <f t="shared" si="15"/>
        <v>0</v>
      </c>
      <c r="Y28" s="120">
        <f t="shared" si="16"/>
        <v>0</v>
      </c>
    </row>
    <row r="29" spans="1:25" ht="13.5" customHeight="1">
      <c r="A29" s="119">
        <v>25</v>
      </c>
      <c r="B29" s="467"/>
      <c r="C29" s="469"/>
      <c r="D29" s="468"/>
      <c r="E29" s="54"/>
      <c r="F29" s="129"/>
      <c r="G29" s="129"/>
      <c r="H29" s="120">
        <f t="shared" si="17"/>
        <v>0</v>
      </c>
      <c r="I29" s="120">
        <f t="shared" si="0"/>
        <v>0</v>
      </c>
      <c r="J29" s="120">
        <f t="shared" si="1"/>
        <v>0</v>
      </c>
      <c r="K29" s="120">
        <f t="shared" si="2"/>
        <v>0</v>
      </c>
      <c r="L29" s="120">
        <f t="shared" si="3"/>
        <v>0</v>
      </c>
      <c r="M29" s="120">
        <f t="shared" si="4"/>
        <v>0</v>
      </c>
      <c r="N29" s="120">
        <f t="shared" si="5"/>
        <v>0</v>
      </c>
      <c r="O29" s="120">
        <f t="shared" si="6"/>
        <v>0</v>
      </c>
      <c r="P29" s="120">
        <f t="shared" si="7"/>
        <v>0</v>
      </c>
      <c r="Q29" s="120">
        <f t="shared" si="8"/>
        <v>0</v>
      </c>
      <c r="R29" s="120">
        <f t="shared" si="9"/>
        <v>0</v>
      </c>
      <c r="S29" s="120">
        <f t="shared" si="10"/>
        <v>0</v>
      </c>
      <c r="T29" s="120">
        <f t="shared" si="11"/>
        <v>0</v>
      </c>
      <c r="U29" s="120">
        <f t="shared" si="12"/>
        <v>0</v>
      </c>
      <c r="V29" s="120">
        <f t="shared" si="13"/>
        <v>0</v>
      </c>
      <c r="W29" s="120">
        <f t="shared" si="14"/>
        <v>0</v>
      </c>
      <c r="X29" s="120">
        <f t="shared" si="15"/>
        <v>0</v>
      </c>
      <c r="Y29" s="120">
        <f t="shared" si="16"/>
        <v>0</v>
      </c>
    </row>
    <row r="30" spans="1:25" ht="13.5" customHeight="1">
      <c r="A30" s="119">
        <v>26</v>
      </c>
      <c r="B30" s="467"/>
      <c r="C30" s="469"/>
      <c r="D30" s="468"/>
      <c r="E30" s="54"/>
      <c r="F30" s="129"/>
      <c r="G30" s="129"/>
      <c r="H30" s="120">
        <f t="shared" si="17"/>
        <v>0</v>
      </c>
      <c r="I30" s="120">
        <f t="shared" si="0"/>
        <v>0</v>
      </c>
      <c r="J30" s="120">
        <f t="shared" si="1"/>
        <v>0</v>
      </c>
      <c r="K30" s="120">
        <f t="shared" si="2"/>
        <v>0</v>
      </c>
      <c r="L30" s="120">
        <f t="shared" si="3"/>
        <v>0</v>
      </c>
      <c r="M30" s="120">
        <f t="shared" si="4"/>
        <v>0</v>
      </c>
      <c r="N30" s="120">
        <f t="shared" si="5"/>
        <v>0</v>
      </c>
      <c r="O30" s="120">
        <f t="shared" si="6"/>
        <v>0</v>
      </c>
      <c r="P30" s="120">
        <f t="shared" si="7"/>
        <v>0</v>
      </c>
      <c r="Q30" s="120">
        <f t="shared" si="8"/>
        <v>0</v>
      </c>
      <c r="R30" s="120">
        <f t="shared" si="9"/>
        <v>0</v>
      </c>
      <c r="S30" s="120">
        <f t="shared" si="10"/>
        <v>0</v>
      </c>
      <c r="T30" s="120">
        <f t="shared" si="11"/>
        <v>0</v>
      </c>
      <c r="U30" s="120">
        <f t="shared" si="12"/>
        <v>0</v>
      </c>
      <c r="V30" s="120">
        <f t="shared" si="13"/>
        <v>0</v>
      </c>
      <c r="W30" s="120">
        <f t="shared" si="14"/>
        <v>0</v>
      </c>
      <c r="X30" s="120">
        <f t="shared" si="15"/>
        <v>0</v>
      </c>
      <c r="Y30" s="120">
        <f t="shared" si="16"/>
        <v>0</v>
      </c>
    </row>
    <row r="31" spans="1:25" ht="13.5" customHeight="1">
      <c r="A31" s="119">
        <v>27</v>
      </c>
      <c r="B31" s="467"/>
      <c r="C31" s="469"/>
      <c r="D31" s="468"/>
      <c r="E31" s="54"/>
      <c r="F31" s="129"/>
      <c r="G31" s="129"/>
      <c r="H31" s="120">
        <f t="shared" si="17"/>
        <v>0</v>
      </c>
      <c r="I31" s="120">
        <f t="shared" si="0"/>
        <v>0</v>
      </c>
      <c r="J31" s="120">
        <f t="shared" si="1"/>
        <v>0</v>
      </c>
      <c r="K31" s="120">
        <f t="shared" si="2"/>
        <v>0</v>
      </c>
      <c r="L31" s="120">
        <f t="shared" si="3"/>
        <v>0</v>
      </c>
      <c r="M31" s="120">
        <f t="shared" si="4"/>
        <v>0</v>
      </c>
      <c r="N31" s="120">
        <f t="shared" si="5"/>
        <v>0</v>
      </c>
      <c r="O31" s="120">
        <f t="shared" si="6"/>
        <v>0</v>
      </c>
      <c r="P31" s="120">
        <f t="shared" si="7"/>
        <v>0</v>
      </c>
      <c r="Q31" s="120">
        <f t="shared" si="8"/>
        <v>0</v>
      </c>
      <c r="R31" s="120">
        <f t="shared" si="9"/>
        <v>0</v>
      </c>
      <c r="S31" s="120">
        <f t="shared" si="10"/>
        <v>0</v>
      </c>
      <c r="T31" s="120">
        <f t="shared" si="11"/>
        <v>0</v>
      </c>
      <c r="U31" s="120">
        <f t="shared" si="12"/>
        <v>0</v>
      </c>
      <c r="V31" s="120">
        <f t="shared" si="13"/>
        <v>0</v>
      </c>
      <c r="W31" s="120">
        <f t="shared" si="14"/>
        <v>0</v>
      </c>
      <c r="X31" s="120">
        <f t="shared" si="15"/>
        <v>0</v>
      </c>
      <c r="Y31" s="120">
        <f t="shared" si="16"/>
        <v>0</v>
      </c>
    </row>
    <row r="32" spans="1:25" ht="13.5" customHeight="1">
      <c r="A32" s="119">
        <v>28</v>
      </c>
      <c r="B32" s="467"/>
      <c r="C32" s="469"/>
      <c r="D32" s="468"/>
      <c r="E32" s="54"/>
      <c r="F32" s="129"/>
      <c r="G32" s="129"/>
      <c r="H32" s="120">
        <f t="shared" si="17"/>
        <v>0</v>
      </c>
      <c r="I32" s="120">
        <f t="shared" si="0"/>
        <v>0</v>
      </c>
      <c r="J32" s="120">
        <f t="shared" si="1"/>
        <v>0</v>
      </c>
      <c r="K32" s="120">
        <f t="shared" si="2"/>
        <v>0</v>
      </c>
      <c r="L32" s="120">
        <f t="shared" si="3"/>
        <v>0</v>
      </c>
      <c r="M32" s="120">
        <f t="shared" si="4"/>
        <v>0</v>
      </c>
      <c r="N32" s="120">
        <f t="shared" si="5"/>
        <v>0</v>
      </c>
      <c r="O32" s="120">
        <f t="shared" si="6"/>
        <v>0</v>
      </c>
      <c r="P32" s="120">
        <f t="shared" si="7"/>
        <v>0</v>
      </c>
      <c r="Q32" s="120">
        <f t="shared" si="8"/>
        <v>0</v>
      </c>
      <c r="R32" s="120">
        <f t="shared" si="9"/>
        <v>0</v>
      </c>
      <c r="S32" s="120">
        <f t="shared" si="10"/>
        <v>0</v>
      </c>
      <c r="T32" s="120">
        <f t="shared" si="11"/>
        <v>0</v>
      </c>
      <c r="U32" s="120">
        <f t="shared" si="12"/>
        <v>0</v>
      </c>
      <c r="V32" s="120">
        <f t="shared" si="13"/>
        <v>0</v>
      </c>
      <c r="W32" s="120">
        <f t="shared" si="14"/>
        <v>0</v>
      </c>
      <c r="X32" s="120">
        <f t="shared" si="15"/>
        <v>0</v>
      </c>
      <c r="Y32" s="120">
        <f t="shared" si="16"/>
        <v>0</v>
      </c>
    </row>
    <row r="33" spans="1:25" ht="13.5" customHeight="1">
      <c r="A33" s="119">
        <v>29</v>
      </c>
      <c r="B33" s="467"/>
      <c r="C33" s="469"/>
      <c r="D33" s="468"/>
      <c r="E33" s="54"/>
      <c r="F33" s="129"/>
      <c r="G33" s="129"/>
      <c r="H33" s="120">
        <f t="shared" si="17"/>
        <v>0</v>
      </c>
      <c r="I33" s="120">
        <f t="shared" si="0"/>
        <v>0</v>
      </c>
      <c r="J33" s="120">
        <f t="shared" si="1"/>
        <v>0</v>
      </c>
      <c r="K33" s="120">
        <f t="shared" si="2"/>
        <v>0</v>
      </c>
      <c r="L33" s="120">
        <f t="shared" si="3"/>
        <v>0</v>
      </c>
      <c r="M33" s="120">
        <f t="shared" si="4"/>
        <v>0</v>
      </c>
      <c r="N33" s="120">
        <f t="shared" si="5"/>
        <v>0</v>
      </c>
      <c r="O33" s="120">
        <f t="shared" si="6"/>
        <v>0</v>
      </c>
      <c r="P33" s="120">
        <f t="shared" si="7"/>
        <v>0</v>
      </c>
      <c r="Q33" s="120">
        <f t="shared" si="8"/>
        <v>0</v>
      </c>
      <c r="R33" s="120">
        <f t="shared" si="9"/>
        <v>0</v>
      </c>
      <c r="S33" s="120">
        <f t="shared" si="10"/>
        <v>0</v>
      </c>
      <c r="T33" s="120">
        <f t="shared" si="11"/>
        <v>0</v>
      </c>
      <c r="U33" s="120">
        <f t="shared" si="12"/>
        <v>0</v>
      </c>
      <c r="V33" s="120">
        <f t="shared" si="13"/>
        <v>0</v>
      </c>
      <c r="W33" s="120">
        <f t="shared" si="14"/>
        <v>0</v>
      </c>
      <c r="X33" s="120">
        <f t="shared" si="15"/>
        <v>0</v>
      </c>
      <c r="Y33" s="120">
        <f t="shared" si="16"/>
        <v>0</v>
      </c>
    </row>
    <row r="34" spans="1:25" ht="13.5" customHeight="1">
      <c r="A34" s="119">
        <v>30</v>
      </c>
      <c r="B34" s="467"/>
      <c r="C34" s="469"/>
      <c r="D34" s="468"/>
      <c r="E34" s="54"/>
      <c r="F34" s="129"/>
      <c r="G34" s="129"/>
      <c r="H34" s="120">
        <f t="shared" si="17"/>
        <v>0</v>
      </c>
      <c r="I34" s="120">
        <f t="shared" si="0"/>
        <v>0</v>
      </c>
      <c r="J34" s="120">
        <f t="shared" si="1"/>
        <v>0</v>
      </c>
      <c r="K34" s="120">
        <f t="shared" si="2"/>
        <v>0</v>
      </c>
      <c r="L34" s="120">
        <f t="shared" si="3"/>
        <v>0</v>
      </c>
      <c r="M34" s="120">
        <f t="shared" si="4"/>
        <v>0</v>
      </c>
      <c r="N34" s="120">
        <f t="shared" si="5"/>
        <v>0</v>
      </c>
      <c r="O34" s="120">
        <f t="shared" si="6"/>
        <v>0</v>
      </c>
      <c r="P34" s="120">
        <f t="shared" si="7"/>
        <v>0</v>
      </c>
      <c r="Q34" s="120">
        <f t="shared" si="8"/>
        <v>0</v>
      </c>
      <c r="R34" s="120">
        <f t="shared" si="9"/>
        <v>0</v>
      </c>
      <c r="S34" s="120">
        <f t="shared" si="10"/>
        <v>0</v>
      </c>
      <c r="T34" s="120">
        <f t="shared" si="11"/>
        <v>0</v>
      </c>
      <c r="U34" s="120">
        <f t="shared" si="12"/>
        <v>0</v>
      </c>
      <c r="V34" s="120">
        <f t="shared" si="13"/>
        <v>0</v>
      </c>
      <c r="W34" s="120">
        <f t="shared" si="14"/>
        <v>0</v>
      </c>
      <c r="X34" s="120">
        <f t="shared" si="15"/>
        <v>0</v>
      </c>
      <c r="Y34" s="120">
        <f t="shared" si="16"/>
        <v>0</v>
      </c>
    </row>
    <row r="35" spans="1:25" ht="13.5" customHeight="1">
      <c r="A35" s="119">
        <v>31</v>
      </c>
      <c r="B35" s="467"/>
      <c r="C35" s="469"/>
      <c r="D35" s="468"/>
      <c r="E35" s="54"/>
      <c r="F35" s="129"/>
      <c r="G35" s="129"/>
      <c r="H35" s="120">
        <f t="shared" si="17"/>
        <v>0</v>
      </c>
      <c r="I35" s="120">
        <f t="shared" si="0"/>
        <v>0</v>
      </c>
      <c r="J35" s="120">
        <f t="shared" si="1"/>
        <v>0</v>
      </c>
      <c r="K35" s="120">
        <f t="shared" si="2"/>
        <v>0</v>
      </c>
      <c r="L35" s="120">
        <f t="shared" si="3"/>
        <v>0</v>
      </c>
      <c r="M35" s="120">
        <f t="shared" si="4"/>
        <v>0</v>
      </c>
      <c r="N35" s="120">
        <f t="shared" si="5"/>
        <v>0</v>
      </c>
      <c r="O35" s="120">
        <f t="shared" si="6"/>
        <v>0</v>
      </c>
      <c r="P35" s="120">
        <f t="shared" si="7"/>
        <v>0</v>
      </c>
      <c r="Q35" s="120">
        <f t="shared" si="8"/>
        <v>0</v>
      </c>
      <c r="R35" s="120">
        <f t="shared" si="9"/>
        <v>0</v>
      </c>
      <c r="S35" s="120">
        <f t="shared" si="10"/>
        <v>0</v>
      </c>
      <c r="T35" s="120">
        <f t="shared" si="11"/>
        <v>0</v>
      </c>
      <c r="U35" s="120">
        <f t="shared" si="12"/>
        <v>0</v>
      </c>
      <c r="V35" s="120">
        <f t="shared" si="13"/>
        <v>0</v>
      </c>
      <c r="W35" s="120">
        <f t="shared" si="14"/>
        <v>0</v>
      </c>
      <c r="X35" s="120">
        <f t="shared" si="15"/>
        <v>0</v>
      </c>
      <c r="Y35" s="120">
        <f t="shared" si="16"/>
        <v>0</v>
      </c>
    </row>
    <row r="36" spans="1:25" ht="13.5" customHeight="1">
      <c r="A36" s="119">
        <v>32</v>
      </c>
      <c r="B36" s="467"/>
      <c r="C36" s="469"/>
      <c r="D36" s="468"/>
      <c r="E36" s="54"/>
      <c r="F36" s="129"/>
      <c r="G36" s="129"/>
      <c r="H36" s="120">
        <f t="shared" si="17"/>
        <v>0</v>
      </c>
      <c r="I36" s="120">
        <f t="shared" si="0"/>
        <v>0</v>
      </c>
      <c r="J36" s="120">
        <f t="shared" si="1"/>
        <v>0</v>
      </c>
      <c r="K36" s="120">
        <f t="shared" si="2"/>
        <v>0</v>
      </c>
      <c r="L36" s="120">
        <f t="shared" si="3"/>
        <v>0</v>
      </c>
      <c r="M36" s="120">
        <f t="shared" si="4"/>
        <v>0</v>
      </c>
      <c r="N36" s="120">
        <f t="shared" si="5"/>
        <v>0</v>
      </c>
      <c r="O36" s="120">
        <f t="shared" si="6"/>
        <v>0</v>
      </c>
      <c r="P36" s="120">
        <f t="shared" si="7"/>
        <v>0</v>
      </c>
      <c r="Q36" s="120">
        <f t="shared" si="8"/>
        <v>0</v>
      </c>
      <c r="R36" s="120">
        <f t="shared" si="9"/>
        <v>0</v>
      </c>
      <c r="S36" s="120">
        <f t="shared" si="10"/>
        <v>0</v>
      </c>
      <c r="T36" s="120">
        <f t="shared" si="11"/>
        <v>0</v>
      </c>
      <c r="U36" s="120">
        <f t="shared" si="12"/>
        <v>0</v>
      </c>
      <c r="V36" s="120">
        <f t="shared" si="13"/>
        <v>0</v>
      </c>
      <c r="W36" s="120">
        <f t="shared" si="14"/>
        <v>0</v>
      </c>
      <c r="X36" s="120">
        <f t="shared" si="15"/>
        <v>0</v>
      </c>
      <c r="Y36" s="120">
        <f t="shared" si="16"/>
        <v>0</v>
      </c>
    </row>
    <row r="37" spans="1:25" ht="13.5" customHeight="1">
      <c r="A37" s="119">
        <v>33</v>
      </c>
      <c r="B37" s="467"/>
      <c r="C37" s="469"/>
      <c r="D37" s="468"/>
      <c r="E37" s="54"/>
      <c r="F37" s="129"/>
      <c r="G37" s="129"/>
      <c r="H37" s="120">
        <f t="shared" si="17"/>
        <v>0</v>
      </c>
      <c r="I37" s="120">
        <f t="shared" si="0"/>
        <v>0</v>
      </c>
      <c r="J37" s="120">
        <f t="shared" si="1"/>
        <v>0</v>
      </c>
      <c r="K37" s="120">
        <f t="shared" si="2"/>
        <v>0</v>
      </c>
      <c r="L37" s="120">
        <f t="shared" si="3"/>
        <v>0</v>
      </c>
      <c r="M37" s="120">
        <f t="shared" si="4"/>
        <v>0</v>
      </c>
      <c r="N37" s="120">
        <f t="shared" si="5"/>
        <v>0</v>
      </c>
      <c r="O37" s="120">
        <f t="shared" si="6"/>
        <v>0</v>
      </c>
      <c r="P37" s="120">
        <f t="shared" si="7"/>
        <v>0</v>
      </c>
      <c r="Q37" s="120">
        <f t="shared" si="8"/>
        <v>0</v>
      </c>
      <c r="R37" s="120">
        <f t="shared" si="9"/>
        <v>0</v>
      </c>
      <c r="S37" s="120">
        <f t="shared" si="10"/>
        <v>0</v>
      </c>
      <c r="T37" s="120">
        <f t="shared" si="11"/>
        <v>0</v>
      </c>
      <c r="U37" s="120">
        <f t="shared" si="12"/>
        <v>0</v>
      </c>
      <c r="V37" s="120">
        <f t="shared" si="13"/>
        <v>0</v>
      </c>
      <c r="W37" s="120">
        <f t="shared" si="14"/>
        <v>0</v>
      </c>
      <c r="X37" s="120">
        <f t="shared" si="15"/>
        <v>0</v>
      </c>
      <c r="Y37" s="120">
        <f t="shared" si="16"/>
        <v>0</v>
      </c>
    </row>
    <row r="38" spans="1:25" ht="13.5" customHeight="1">
      <c r="A38" s="119">
        <v>34</v>
      </c>
      <c r="B38" s="467"/>
      <c r="C38" s="469"/>
      <c r="D38" s="468"/>
      <c r="E38" s="54"/>
      <c r="F38" s="129"/>
      <c r="G38" s="129"/>
      <c r="H38" s="120">
        <f t="shared" si="17"/>
        <v>0</v>
      </c>
      <c r="I38" s="120">
        <f t="shared" si="0"/>
        <v>0</v>
      </c>
      <c r="J38" s="120">
        <f t="shared" si="1"/>
        <v>0</v>
      </c>
      <c r="K38" s="120">
        <f t="shared" si="2"/>
        <v>0</v>
      </c>
      <c r="L38" s="120">
        <f t="shared" si="3"/>
        <v>0</v>
      </c>
      <c r="M38" s="120">
        <f t="shared" si="4"/>
        <v>0</v>
      </c>
      <c r="N38" s="120">
        <f t="shared" si="5"/>
        <v>0</v>
      </c>
      <c r="O38" s="120">
        <f t="shared" si="6"/>
        <v>0</v>
      </c>
      <c r="P38" s="120">
        <f t="shared" si="7"/>
        <v>0</v>
      </c>
      <c r="Q38" s="120">
        <f t="shared" si="8"/>
        <v>0</v>
      </c>
      <c r="R38" s="120">
        <f t="shared" si="9"/>
        <v>0</v>
      </c>
      <c r="S38" s="120">
        <f t="shared" si="10"/>
        <v>0</v>
      </c>
      <c r="T38" s="120">
        <f t="shared" si="11"/>
        <v>0</v>
      </c>
      <c r="U38" s="120">
        <f t="shared" si="12"/>
        <v>0</v>
      </c>
      <c r="V38" s="120">
        <f t="shared" si="13"/>
        <v>0</v>
      </c>
      <c r="W38" s="120">
        <f t="shared" si="14"/>
        <v>0</v>
      </c>
      <c r="X38" s="120">
        <f t="shared" si="15"/>
        <v>0</v>
      </c>
      <c r="Y38" s="120">
        <f t="shared" si="16"/>
        <v>0</v>
      </c>
    </row>
    <row r="39" spans="1:25" ht="13.5" customHeight="1">
      <c r="A39" s="119">
        <v>35</v>
      </c>
      <c r="B39" s="467"/>
      <c r="C39" s="469"/>
      <c r="D39" s="468"/>
      <c r="E39" s="54"/>
      <c r="F39" s="129"/>
      <c r="G39" s="129"/>
      <c r="H39" s="120">
        <f t="shared" si="17"/>
        <v>0</v>
      </c>
      <c r="I39" s="120">
        <f t="shared" si="0"/>
        <v>0</v>
      </c>
      <c r="J39" s="120">
        <f t="shared" si="1"/>
        <v>0</v>
      </c>
      <c r="K39" s="120">
        <f t="shared" si="2"/>
        <v>0</v>
      </c>
      <c r="L39" s="120">
        <f t="shared" si="3"/>
        <v>0</v>
      </c>
      <c r="M39" s="120">
        <f t="shared" si="4"/>
        <v>0</v>
      </c>
      <c r="N39" s="120">
        <f t="shared" si="5"/>
        <v>0</v>
      </c>
      <c r="O39" s="120">
        <f t="shared" si="6"/>
        <v>0</v>
      </c>
      <c r="P39" s="120">
        <f t="shared" si="7"/>
        <v>0</v>
      </c>
      <c r="Q39" s="120">
        <f t="shared" si="8"/>
        <v>0</v>
      </c>
      <c r="R39" s="120">
        <f t="shared" si="9"/>
        <v>0</v>
      </c>
      <c r="S39" s="120">
        <f t="shared" si="10"/>
        <v>0</v>
      </c>
      <c r="T39" s="120">
        <f t="shared" si="11"/>
        <v>0</v>
      </c>
      <c r="U39" s="120">
        <f t="shared" si="12"/>
        <v>0</v>
      </c>
      <c r="V39" s="120">
        <f t="shared" si="13"/>
        <v>0</v>
      </c>
      <c r="W39" s="120">
        <f t="shared" si="14"/>
        <v>0</v>
      </c>
      <c r="X39" s="120">
        <f t="shared" si="15"/>
        <v>0</v>
      </c>
      <c r="Y39" s="120">
        <f t="shared" si="16"/>
        <v>0</v>
      </c>
    </row>
    <row r="40" spans="1:25" ht="13.5" customHeight="1">
      <c r="A40" s="119">
        <v>36</v>
      </c>
      <c r="B40" s="467"/>
      <c r="C40" s="469"/>
      <c r="D40" s="468"/>
      <c r="E40" s="54"/>
      <c r="F40" s="129"/>
      <c r="G40" s="129"/>
      <c r="H40" s="120">
        <f t="shared" si="17"/>
        <v>0</v>
      </c>
      <c r="I40" s="120">
        <f t="shared" si="0"/>
        <v>0</v>
      </c>
      <c r="J40" s="120">
        <f t="shared" si="1"/>
        <v>0</v>
      </c>
      <c r="K40" s="120">
        <f t="shared" si="2"/>
        <v>0</v>
      </c>
      <c r="L40" s="120">
        <f t="shared" si="3"/>
        <v>0</v>
      </c>
      <c r="M40" s="120">
        <f t="shared" si="4"/>
        <v>0</v>
      </c>
      <c r="N40" s="120">
        <f t="shared" si="5"/>
        <v>0</v>
      </c>
      <c r="O40" s="120">
        <f t="shared" si="6"/>
        <v>0</v>
      </c>
      <c r="P40" s="120">
        <f t="shared" si="7"/>
        <v>0</v>
      </c>
      <c r="Q40" s="120">
        <f t="shared" si="8"/>
        <v>0</v>
      </c>
      <c r="R40" s="120">
        <f t="shared" si="9"/>
        <v>0</v>
      </c>
      <c r="S40" s="120">
        <f t="shared" si="10"/>
        <v>0</v>
      </c>
      <c r="T40" s="120">
        <f t="shared" si="11"/>
        <v>0</v>
      </c>
      <c r="U40" s="120">
        <f t="shared" si="12"/>
        <v>0</v>
      </c>
      <c r="V40" s="120">
        <f t="shared" si="13"/>
        <v>0</v>
      </c>
      <c r="W40" s="120">
        <f t="shared" si="14"/>
        <v>0</v>
      </c>
      <c r="X40" s="120">
        <f t="shared" si="15"/>
        <v>0</v>
      </c>
      <c r="Y40" s="120">
        <f aca="true" t="shared" si="18" ref="Y40:Y50">SUM(H40:X40)</f>
        <v>0</v>
      </c>
    </row>
    <row r="41" spans="1:25" ht="13.5" customHeight="1">
      <c r="A41" s="119">
        <v>37</v>
      </c>
      <c r="B41" s="467"/>
      <c r="C41" s="469"/>
      <c r="D41" s="468"/>
      <c r="E41" s="54"/>
      <c r="F41" s="129"/>
      <c r="G41" s="129"/>
      <c r="H41" s="120">
        <f t="shared" si="17"/>
        <v>0</v>
      </c>
      <c r="I41" s="120">
        <f t="shared" si="0"/>
        <v>0</v>
      </c>
      <c r="J41" s="120">
        <f t="shared" si="1"/>
        <v>0</v>
      </c>
      <c r="K41" s="120">
        <f t="shared" si="2"/>
        <v>0</v>
      </c>
      <c r="L41" s="120">
        <f t="shared" si="3"/>
        <v>0</v>
      </c>
      <c r="M41" s="120">
        <f t="shared" si="4"/>
        <v>0</v>
      </c>
      <c r="N41" s="120">
        <f t="shared" si="5"/>
        <v>0</v>
      </c>
      <c r="O41" s="120">
        <f t="shared" si="6"/>
        <v>0</v>
      </c>
      <c r="P41" s="120">
        <f t="shared" si="7"/>
        <v>0</v>
      </c>
      <c r="Q41" s="120">
        <f t="shared" si="8"/>
        <v>0</v>
      </c>
      <c r="R41" s="120">
        <f t="shared" si="9"/>
        <v>0</v>
      </c>
      <c r="S41" s="120">
        <f t="shared" si="10"/>
        <v>0</v>
      </c>
      <c r="T41" s="120">
        <f t="shared" si="11"/>
        <v>0</v>
      </c>
      <c r="U41" s="120">
        <f t="shared" si="12"/>
        <v>0</v>
      </c>
      <c r="V41" s="120">
        <f t="shared" si="13"/>
        <v>0</v>
      </c>
      <c r="W41" s="120">
        <f t="shared" si="14"/>
        <v>0</v>
      </c>
      <c r="X41" s="120">
        <f t="shared" si="15"/>
        <v>0</v>
      </c>
      <c r="Y41" s="120">
        <f t="shared" si="18"/>
        <v>0</v>
      </c>
    </row>
    <row r="42" spans="1:25" ht="13.5" customHeight="1">
      <c r="A42" s="119">
        <v>38</v>
      </c>
      <c r="B42" s="467"/>
      <c r="C42" s="469"/>
      <c r="D42" s="468"/>
      <c r="E42" s="54"/>
      <c r="F42" s="129"/>
      <c r="G42" s="129"/>
      <c r="H42" s="120">
        <f t="shared" si="17"/>
        <v>0</v>
      </c>
      <c r="I42" s="120">
        <f t="shared" si="0"/>
        <v>0</v>
      </c>
      <c r="J42" s="120">
        <f t="shared" si="1"/>
        <v>0</v>
      </c>
      <c r="K42" s="120">
        <f t="shared" si="2"/>
        <v>0</v>
      </c>
      <c r="L42" s="120">
        <f t="shared" si="3"/>
        <v>0</v>
      </c>
      <c r="M42" s="120">
        <f t="shared" si="4"/>
        <v>0</v>
      </c>
      <c r="N42" s="120">
        <f t="shared" si="5"/>
        <v>0</v>
      </c>
      <c r="O42" s="120">
        <f t="shared" si="6"/>
        <v>0</v>
      </c>
      <c r="P42" s="120">
        <f t="shared" si="7"/>
        <v>0</v>
      </c>
      <c r="Q42" s="120">
        <f t="shared" si="8"/>
        <v>0</v>
      </c>
      <c r="R42" s="120">
        <f t="shared" si="9"/>
        <v>0</v>
      </c>
      <c r="S42" s="120">
        <f t="shared" si="10"/>
        <v>0</v>
      </c>
      <c r="T42" s="120">
        <f t="shared" si="11"/>
        <v>0</v>
      </c>
      <c r="U42" s="120">
        <f t="shared" si="12"/>
        <v>0</v>
      </c>
      <c r="V42" s="120">
        <f t="shared" si="13"/>
        <v>0</v>
      </c>
      <c r="W42" s="120">
        <f t="shared" si="14"/>
        <v>0</v>
      </c>
      <c r="X42" s="120">
        <f t="shared" si="15"/>
        <v>0</v>
      </c>
      <c r="Y42" s="120">
        <f t="shared" si="18"/>
        <v>0</v>
      </c>
    </row>
    <row r="43" spans="1:25" ht="13.5" customHeight="1">
      <c r="A43" s="119">
        <v>39</v>
      </c>
      <c r="B43" s="467"/>
      <c r="C43" s="469"/>
      <c r="D43" s="468"/>
      <c r="E43" s="54"/>
      <c r="F43" s="129"/>
      <c r="G43" s="129"/>
      <c r="H43" s="120">
        <f t="shared" si="17"/>
        <v>0</v>
      </c>
      <c r="I43" s="120">
        <f t="shared" si="0"/>
        <v>0</v>
      </c>
      <c r="J43" s="120">
        <f t="shared" si="1"/>
        <v>0</v>
      </c>
      <c r="K43" s="120">
        <f t="shared" si="2"/>
        <v>0</v>
      </c>
      <c r="L43" s="120">
        <f t="shared" si="3"/>
        <v>0</v>
      </c>
      <c r="M43" s="120">
        <f t="shared" si="4"/>
        <v>0</v>
      </c>
      <c r="N43" s="120">
        <f t="shared" si="5"/>
        <v>0</v>
      </c>
      <c r="O43" s="120">
        <f t="shared" si="6"/>
        <v>0</v>
      </c>
      <c r="P43" s="120">
        <f t="shared" si="7"/>
        <v>0</v>
      </c>
      <c r="Q43" s="120">
        <f t="shared" si="8"/>
        <v>0</v>
      </c>
      <c r="R43" s="120">
        <f t="shared" si="9"/>
        <v>0</v>
      </c>
      <c r="S43" s="120">
        <f t="shared" si="10"/>
        <v>0</v>
      </c>
      <c r="T43" s="120">
        <f t="shared" si="11"/>
        <v>0</v>
      </c>
      <c r="U43" s="120">
        <f t="shared" si="12"/>
        <v>0</v>
      </c>
      <c r="V43" s="120">
        <f t="shared" si="13"/>
        <v>0</v>
      </c>
      <c r="W43" s="120">
        <f t="shared" si="14"/>
        <v>0</v>
      </c>
      <c r="X43" s="120">
        <f t="shared" si="15"/>
        <v>0</v>
      </c>
      <c r="Y43" s="120">
        <f t="shared" si="18"/>
        <v>0</v>
      </c>
    </row>
    <row r="44" spans="1:25" ht="13.5" customHeight="1">
      <c r="A44" s="119">
        <v>40</v>
      </c>
      <c r="B44" s="467"/>
      <c r="C44" s="469"/>
      <c r="D44" s="468"/>
      <c r="E44" s="54"/>
      <c r="F44" s="129"/>
      <c r="G44" s="129"/>
      <c r="H44" s="120">
        <f t="shared" si="17"/>
        <v>0</v>
      </c>
      <c r="I44" s="120">
        <f t="shared" si="0"/>
        <v>0</v>
      </c>
      <c r="J44" s="120">
        <f t="shared" si="1"/>
        <v>0</v>
      </c>
      <c r="K44" s="120">
        <f t="shared" si="2"/>
        <v>0</v>
      </c>
      <c r="L44" s="120">
        <f t="shared" si="3"/>
        <v>0</v>
      </c>
      <c r="M44" s="120">
        <f t="shared" si="4"/>
        <v>0</v>
      </c>
      <c r="N44" s="120">
        <f t="shared" si="5"/>
        <v>0</v>
      </c>
      <c r="O44" s="120">
        <f t="shared" si="6"/>
        <v>0</v>
      </c>
      <c r="P44" s="120">
        <f t="shared" si="7"/>
        <v>0</v>
      </c>
      <c r="Q44" s="120">
        <f t="shared" si="8"/>
        <v>0</v>
      </c>
      <c r="R44" s="120">
        <f t="shared" si="9"/>
        <v>0</v>
      </c>
      <c r="S44" s="120">
        <f t="shared" si="10"/>
        <v>0</v>
      </c>
      <c r="T44" s="120">
        <f t="shared" si="11"/>
        <v>0</v>
      </c>
      <c r="U44" s="120">
        <f t="shared" si="12"/>
        <v>0</v>
      </c>
      <c r="V44" s="120">
        <f t="shared" si="13"/>
        <v>0</v>
      </c>
      <c r="W44" s="120">
        <f t="shared" si="14"/>
        <v>0</v>
      </c>
      <c r="X44" s="120">
        <f t="shared" si="15"/>
        <v>0</v>
      </c>
      <c r="Y44" s="120">
        <f t="shared" si="18"/>
        <v>0</v>
      </c>
    </row>
    <row r="45" spans="1:25" ht="13.5" customHeight="1">
      <c r="A45" s="119">
        <v>41</v>
      </c>
      <c r="B45" s="467"/>
      <c r="C45" s="469"/>
      <c r="D45" s="468"/>
      <c r="E45" s="54"/>
      <c r="F45" s="129"/>
      <c r="G45" s="129"/>
      <c r="H45" s="120">
        <f t="shared" si="17"/>
        <v>0</v>
      </c>
      <c r="I45" s="120">
        <f t="shared" si="0"/>
        <v>0</v>
      </c>
      <c r="J45" s="120">
        <f t="shared" si="1"/>
        <v>0</v>
      </c>
      <c r="K45" s="120">
        <f t="shared" si="2"/>
        <v>0</v>
      </c>
      <c r="L45" s="120">
        <f t="shared" si="3"/>
        <v>0</v>
      </c>
      <c r="M45" s="120">
        <f t="shared" si="4"/>
        <v>0</v>
      </c>
      <c r="N45" s="120">
        <f t="shared" si="5"/>
        <v>0</v>
      </c>
      <c r="O45" s="120">
        <f t="shared" si="6"/>
        <v>0</v>
      </c>
      <c r="P45" s="120">
        <f t="shared" si="7"/>
        <v>0</v>
      </c>
      <c r="Q45" s="120">
        <f t="shared" si="8"/>
        <v>0</v>
      </c>
      <c r="R45" s="120">
        <f t="shared" si="9"/>
        <v>0</v>
      </c>
      <c r="S45" s="120">
        <f t="shared" si="10"/>
        <v>0</v>
      </c>
      <c r="T45" s="120">
        <f t="shared" si="11"/>
        <v>0</v>
      </c>
      <c r="U45" s="120">
        <f t="shared" si="12"/>
        <v>0</v>
      </c>
      <c r="V45" s="120">
        <f t="shared" si="13"/>
        <v>0</v>
      </c>
      <c r="W45" s="120">
        <f t="shared" si="14"/>
        <v>0</v>
      </c>
      <c r="X45" s="120">
        <f t="shared" si="15"/>
        <v>0</v>
      </c>
      <c r="Y45" s="120">
        <f t="shared" si="18"/>
        <v>0</v>
      </c>
    </row>
    <row r="46" spans="1:25" ht="13.5" customHeight="1">
      <c r="A46" s="119">
        <v>42</v>
      </c>
      <c r="B46" s="467"/>
      <c r="C46" s="469"/>
      <c r="D46" s="468"/>
      <c r="E46" s="54"/>
      <c r="F46" s="129"/>
      <c r="G46" s="129"/>
      <c r="H46" s="120">
        <f t="shared" si="17"/>
        <v>0</v>
      </c>
      <c r="I46" s="120">
        <f t="shared" si="0"/>
        <v>0</v>
      </c>
      <c r="J46" s="120">
        <f t="shared" si="1"/>
        <v>0</v>
      </c>
      <c r="K46" s="120">
        <f t="shared" si="2"/>
        <v>0</v>
      </c>
      <c r="L46" s="120">
        <f t="shared" si="3"/>
        <v>0</v>
      </c>
      <c r="M46" s="120">
        <f t="shared" si="4"/>
        <v>0</v>
      </c>
      <c r="N46" s="120">
        <f t="shared" si="5"/>
        <v>0</v>
      </c>
      <c r="O46" s="120">
        <f t="shared" si="6"/>
        <v>0</v>
      </c>
      <c r="P46" s="120">
        <f t="shared" si="7"/>
        <v>0</v>
      </c>
      <c r="Q46" s="120">
        <f t="shared" si="8"/>
        <v>0</v>
      </c>
      <c r="R46" s="120">
        <f t="shared" si="9"/>
        <v>0</v>
      </c>
      <c r="S46" s="120">
        <f t="shared" si="10"/>
        <v>0</v>
      </c>
      <c r="T46" s="120">
        <f t="shared" si="11"/>
        <v>0</v>
      </c>
      <c r="U46" s="120">
        <f t="shared" si="12"/>
        <v>0</v>
      </c>
      <c r="V46" s="120">
        <f t="shared" si="13"/>
        <v>0</v>
      </c>
      <c r="W46" s="120">
        <f t="shared" si="14"/>
        <v>0</v>
      </c>
      <c r="X46" s="120">
        <f t="shared" si="15"/>
        <v>0</v>
      </c>
      <c r="Y46" s="120">
        <f t="shared" si="18"/>
        <v>0</v>
      </c>
    </row>
    <row r="47" spans="1:25" ht="13.5" customHeight="1">
      <c r="A47" s="119">
        <v>43</v>
      </c>
      <c r="B47" s="467"/>
      <c r="C47" s="469"/>
      <c r="D47" s="468"/>
      <c r="E47" s="54"/>
      <c r="F47" s="129"/>
      <c r="G47" s="129"/>
      <c r="H47" s="120">
        <f t="shared" si="17"/>
        <v>0</v>
      </c>
      <c r="I47" s="120">
        <f t="shared" si="0"/>
        <v>0</v>
      </c>
      <c r="J47" s="120">
        <f t="shared" si="1"/>
        <v>0</v>
      </c>
      <c r="K47" s="120">
        <f t="shared" si="2"/>
        <v>0</v>
      </c>
      <c r="L47" s="120">
        <f t="shared" si="3"/>
        <v>0</v>
      </c>
      <c r="M47" s="120">
        <f t="shared" si="4"/>
        <v>0</v>
      </c>
      <c r="N47" s="120">
        <f t="shared" si="5"/>
        <v>0</v>
      </c>
      <c r="O47" s="120">
        <f t="shared" si="6"/>
        <v>0</v>
      </c>
      <c r="P47" s="120">
        <f t="shared" si="7"/>
        <v>0</v>
      </c>
      <c r="Q47" s="120">
        <f t="shared" si="8"/>
        <v>0</v>
      </c>
      <c r="R47" s="120">
        <f t="shared" si="9"/>
        <v>0</v>
      </c>
      <c r="S47" s="120">
        <f t="shared" si="10"/>
        <v>0</v>
      </c>
      <c r="T47" s="120">
        <f t="shared" si="11"/>
        <v>0</v>
      </c>
      <c r="U47" s="120">
        <f t="shared" si="12"/>
        <v>0</v>
      </c>
      <c r="V47" s="120">
        <f t="shared" si="13"/>
        <v>0</v>
      </c>
      <c r="W47" s="120">
        <f t="shared" si="14"/>
        <v>0</v>
      </c>
      <c r="X47" s="120">
        <f t="shared" si="15"/>
        <v>0</v>
      </c>
      <c r="Y47" s="120">
        <f t="shared" si="18"/>
        <v>0</v>
      </c>
    </row>
    <row r="48" spans="1:25" ht="13.5" customHeight="1">
      <c r="A48" s="119">
        <v>44</v>
      </c>
      <c r="B48" s="467"/>
      <c r="C48" s="469"/>
      <c r="D48" s="468"/>
      <c r="E48" s="54"/>
      <c r="F48" s="129"/>
      <c r="G48" s="129"/>
      <c r="H48" s="120">
        <f t="shared" si="17"/>
        <v>0</v>
      </c>
      <c r="I48" s="120">
        <f t="shared" si="0"/>
        <v>0</v>
      </c>
      <c r="J48" s="120">
        <f t="shared" si="1"/>
        <v>0</v>
      </c>
      <c r="K48" s="120">
        <f t="shared" si="2"/>
        <v>0</v>
      </c>
      <c r="L48" s="120">
        <f t="shared" si="3"/>
        <v>0</v>
      </c>
      <c r="M48" s="120">
        <f t="shared" si="4"/>
        <v>0</v>
      </c>
      <c r="N48" s="120">
        <f t="shared" si="5"/>
        <v>0</v>
      </c>
      <c r="O48" s="120">
        <f t="shared" si="6"/>
        <v>0</v>
      </c>
      <c r="P48" s="120">
        <f t="shared" si="7"/>
        <v>0</v>
      </c>
      <c r="Q48" s="120">
        <f t="shared" si="8"/>
        <v>0</v>
      </c>
      <c r="R48" s="120">
        <f t="shared" si="9"/>
        <v>0</v>
      </c>
      <c r="S48" s="120">
        <f t="shared" si="10"/>
        <v>0</v>
      </c>
      <c r="T48" s="120">
        <f t="shared" si="11"/>
        <v>0</v>
      </c>
      <c r="U48" s="120">
        <f t="shared" si="12"/>
        <v>0</v>
      </c>
      <c r="V48" s="120">
        <f t="shared" si="13"/>
        <v>0</v>
      </c>
      <c r="W48" s="120">
        <f t="shared" si="14"/>
        <v>0</v>
      </c>
      <c r="X48" s="120">
        <f t="shared" si="15"/>
        <v>0</v>
      </c>
      <c r="Y48" s="120">
        <f>SUM(H48:X48)</f>
        <v>0</v>
      </c>
    </row>
    <row r="49" spans="1:25" ht="13.5" customHeight="1">
      <c r="A49" s="119">
        <v>45</v>
      </c>
      <c r="B49" s="467"/>
      <c r="C49" s="469"/>
      <c r="D49" s="468"/>
      <c r="E49" s="54"/>
      <c r="F49" s="129"/>
      <c r="G49" s="129"/>
      <c r="H49" s="120">
        <f t="shared" si="17"/>
        <v>0</v>
      </c>
      <c r="I49" s="120">
        <f t="shared" si="0"/>
        <v>0</v>
      </c>
      <c r="J49" s="120">
        <f t="shared" si="1"/>
        <v>0</v>
      </c>
      <c r="K49" s="120">
        <f t="shared" si="2"/>
        <v>0</v>
      </c>
      <c r="L49" s="120">
        <f t="shared" si="3"/>
        <v>0</v>
      </c>
      <c r="M49" s="120">
        <f t="shared" si="4"/>
        <v>0</v>
      </c>
      <c r="N49" s="120">
        <f t="shared" si="5"/>
        <v>0</v>
      </c>
      <c r="O49" s="120">
        <f t="shared" si="6"/>
        <v>0</v>
      </c>
      <c r="P49" s="120">
        <f t="shared" si="7"/>
        <v>0</v>
      </c>
      <c r="Q49" s="120">
        <f t="shared" si="8"/>
        <v>0</v>
      </c>
      <c r="R49" s="120">
        <f t="shared" si="9"/>
        <v>0</v>
      </c>
      <c r="S49" s="120">
        <f t="shared" si="10"/>
        <v>0</v>
      </c>
      <c r="T49" s="120">
        <f t="shared" si="11"/>
        <v>0</v>
      </c>
      <c r="U49" s="120">
        <f t="shared" si="12"/>
        <v>0</v>
      </c>
      <c r="V49" s="120">
        <f t="shared" si="13"/>
        <v>0</v>
      </c>
      <c r="W49" s="120">
        <f t="shared" si="14"/>
        <v>0</v>
      </c>
      <c r="X49" s="120">
        <f t="shared" si="15"/>
        <v>0</v>
      </c>
      <c r="Y49" s="120">
        <f t="shared" si="18"/>
        <v>0</v>
      </c>
    </row>
    <row r="50" spans="1:25" ht="13.5" customHeight="1">
      <c r="A50" s="119">
        <v>46</v>
      </c>
      <c r="B50" s="467"/>
      <c r="C50" s="469"/>
      <c r="D50" s="468"/>
      <c r="E50" s="54"/>
      <c r="F50" s="129"/>
      <c r="G50" s="129"/>
      <c r="H50" s="120">
        <f t="shared" si="17"/>
        <v>0</v>
      </c>
      <c r="I50" s="120">
        <f t="shared" si="0"/>
        <v>0</v>
      </c>
      <c r="J50" s="120">
        <f t="shared" si="1"/>
        <v>0</v>
      </c>
      <c r="K50" s="120">
        <f t="shared" si="2"/>
        <v>0</v>
      </c>
      <c r="L50" s="120">
        <f t="shared" si="3"/>
        <v>0</v>
      </c>
      <c r="M50" s="120">
        <f t="shared" si="4"/>
        <v>0</v>
      </c>
      <c r="N50" s="120">
        <f t="shared" si="5"/>
        <v>0</v>
      </c>
      <c r="O50" s="120">
        <f t="shared" si="6"/>
        <v>0</v>
      </c>
      <c r="P50" s="120">
        <f t="shared" si="7"/>
        <v>0</v>
      </c>
      <c r="Q50" s="120">
        <f t="shared" si="8"/>
        <v>0</v>
      </c>
      <c r="R50" s="120">
        <f t="shared" si="9"/>
        <v>0</v>
      </c>
      <c r="S50" s="120">
        <f t="shared" si="10"/>
        <v>0</v>
      </c>
      <c r="T50" s="120">
        <f t="shared" si="11"/>
        <v>0</v>
      </c>
      <c r="U50" s="120">
        <f t="shared" si="12"/>
        <v>0</v>
      </c>
      <c r="V50" s="120">
        <f t="shared" si="13"/>
        <v>0</v>
      </c>
      <c r="W50" s="120">
        <f t="shared" si="14"/>
        <v>0</v>
      </c>
      <c r="X50" s="120">
        <f t="shared" si="15"/>
        <v>0</v>
      </c>
      <c r="Y50" s="120">
        <f t="shared" si="18"/>
        <v>0</v>
      </c>
    </row>
    <row r="51" spans="1:25" ht="13.5" customHeight="1">
      <c r="A51" s="119">
        <v>47</v>
      </c>
      <c r="B51" s="467"/>
      <c r="C51" s="469"/>
      <c r="D51" s="468"/>
      <c r="E51" s="54"/>
      <c r="F51" s="129"/>
      <c r="G51" s="129"/>
      <c r="H51" s="120">
        <f t="shared" si="17"/>
        <v>0</v>
      </c>
      <c r="I51" s="120">
        <f t="shared" si="0"/>
        <v>0</v>
      </c>
      <c r="J51" s="120">
        <f t="shared" si="1"/>
        <v>0</v>
      </c>
      <c r="K51" s="120">
        <f t="shared" si="2"/>
        <v>0</v>
      </c>
      <c r="L51" s="120">
        <f t="shared" si="3"/>
        <v>0</v>
      </c>
      <c r="M51" s="120">
        <f t="shared" si="4"/>
        <v>0</v>
      </c>
      <c r="N51" s="120">
        <f t="shared" si="5"/>
        <v>0</v>
      </c>
      <c r="O51" s="120">
        <f t="shared" si="6"/>
        <v>0</v>
      </c>
      <c r="P51" s="120">
        <f t="shared" si="7"/>
        <v>0</v>
      </c>
      <c r="Q51" s="120">
        <f t="shared" si="8"/>
        <v>0</v>
      </c>
      <c r="R51" s="120">
        <f t="shared" si="9"/>
        <v>0</v>
      </c>
      <c r="S51" s="120">
        <f t="shared" si="10"/>
        <v>0</v>
      </c>
      <c r="T51" s="120">
        <f t="shared" si="11"/>
        <v>0</v>
      </c>
      <c r="U51" s="120">
        <f t="shared" si="12"/>
        <v>0</v>
      </c>
      <c r="V51" s="120">
        <f t="shared" si="13"/>
        <v>0</v>
      </c>
      <c r="W51" s="120">
        <f t="shared" si="14"/>
        <v>0</v>
      </c>
      <c r="X51" s="120">
        <f t="shared" si="15"/>
        <v>0</v>
      </c>
      <c r="Y51" s="120">
        <f t="shared" si="16"/>
        <v>0</v>
      </c>
    </row>
    <row r="52" spans="1:25" ht="13.5" customHeight="1">
      <c r="A52" s="119">
        <v>48</v>
      </c>
      <c r="B52" s="467"/>
      <c r="C52" s="469"/>
      <c r="D52" s="468"/>
      <c r="E52" s="54"/>
      <c r="F52" s="129"/>
      <c r="G52" s="129"/>
      <c r="H52" s="120">
        <f t="shared" si="17"/>
        <v>0</v>
      </c>
      <c r="I52" s="120">
        <f t="shared" si="0"/>
        <v>0</v>
      </c>
      <c r="J52" s="120">
        <f t="shared" si="1"/>
        <v>0</v>
      </c>
      <c r="K52" s="120">
        <f t="shared" si="2"/>
        <v>0</v>
      </c>
      <c r="L52" s="120">
        <f t="shared" si="3"/>
        <v>0</v>
      </c>
      <c r="M52" s="120">
        <f t="shared" si="4"/>
        <v>0</v>
      </c>
      <c r="N52" s="120">
        <f t="shared" si="5"/>
        <v>0</v>
      </c>
      <c r="O52" s="120">
        <f t="shared" si="6"/>
        <v>0</v>
      </c>
      <c r="P52" s="120">
        <f t="shared" si="7"/>
        <v>0</v>
      </c>
      <c r="Q52" s="120">
        <f t="shared" si="8"/>
        <v>0</v>
      </c>
      <c r="R52" s="120">
        <f t="shared" si="9"/>
        <v>0</v>
      </c>
      <c r="S52" s="120">
        <f t="shared" si="10"/>
        <v>0</v>
      </c>
      <c r="T52" s="120">
        <f t="shared" si="11"/>
        <v>0</v>
      </c>
      <c r="U52" s="120">
        <f t="shared" si="12"/>
        <v>0</v>
      </c>
      <c r="V52" s="120">
        <f t="shared" si="13"/>
        <v>0</v>
      </c>
      <c r="W52" s="120">
        <f t="shared" si="14"/>
        <v>0</v>
      </c>
      <c r="X52" s="120">
        <f t="shared" si="15"/>
        <v>0</v>
      </c>
      <c r="Y52" s="120">
        <f>SUM(H52:X52)</f>
        <v>0</v>
      </c>
    </row>
    <row r="53" spans="1:25" ht="13.5" customHeight="1">
      <c r="A53" s="119">
        <v>49</v>
      </c>
      <c r="B53" s="467"/>
      <c r="C53" s="469"/>
      <c r="D53" s="468"/>
      <c r="E53" s="54"/>
      <c r="F53" s="129"/>
      <c r="G53" s="129"/>
      <c r="H53" s="120">
        <f t="shared" si="17"/>
        <v>0</v>
      </c>
      <c r="I53" s="120">
        <f t="shared" si="0"/>
        <v>0</v>
      </c>
      <c r="J53" s="120">
        <f t="shared" si="1"/>
        <v>0</v>
      </c>
      <c r="K53" s="120">
        <f t="shared" si="2"/>
        <v>0</v>
      </c>
      <c r="L53" s="120">
        <f t="shared" si="3"/>
        <v>0</v>
      </c>
      <c r="M53" s="120">
        <f t="shared" si="4"/>
        <v>0</v>
      </c>
      <c r="N53" s="120">
        <f t="shared" si="5"/>
        <v>0</v>
      </c>
      <c r="O53" s="120">
        <f t="shared" si="6"/>
        <v>0</v>
      </c>
      <c r="P53" s="120">
        <f t="shared" si="7"/>
        <v>0</v>
      </c>
      <c r="Q53" s="120">
        <f t="shared" si="8"/>
        <v>0</v>
      </c>
      <c r="R53" s="120">
        <f t="shared" si="9"/>
        <v>0</v>
      </c>
      <c r="S53" s="120">
        <f t="shared" si="10"/>
        <v>0</v>
      </c>
      <c r="T53" s="120">
        <f t="shared" si="11"/>
        <v>0</v>
      </c>
      <c r="U53" s="120">
        <f t="shared" si="12"/>
        <v>0</v>
      </c>
      <c r="V53" s="120">
        <f t="shared" si="13"/>
        <v>0</v>
      </c>
      <c r="W53" s="120">
        <f t="shared" si="14"/>
        <v>0</v>
      </c>
      <c r="X53" s="120">
        <f t="shared" si="15"/>
        <v>0</v>
      </c>
      <c r="Y53" s="120">
        <f>SUM(H53:X53)</f>
        <v>0</v>
      </c>
    </row>
    <row r="54" spans="1:25" ht="13.5" customHeight="1">
      <c r="A54" s="119">
        <v>50</v>
      </c>
      <c r="B54" s="467"/>
      <c r="C54" s="469"/>
      <c r="D54" s="468"/>
      <c r="E54" s="54"/>
      <c r="F54" s="129"/>
      <c r="G54" s="129"/>
      <c r="H54" s="120">
        <f t="shared" si="17"/>
        <v>0</v>
      </c>
      <c r="I54" s="120">
        <f t="shared" si="0"/>
        <v>0</v>
      </c>
      <c r="J54" s="120">
        <f t="shared" si="1"/>
        <v>0</v>
      </c>
      <c r="K54" s="120">
        <f t="shared" si="2"/>
        <v>0</v>
      </c>
      <c r="L54" s="120">
        <f t="shared" si="3"/>
        <v>0</v>
      </c>
      <c r="M54" s="120">
        <f t="shared" si="4"/>
        <v>0</v>
      </c>
      <c r="N54" s="120">
        <f t="shared" si="5"/>
        <v>0</v>
      </c>
      <c r="O54" s="120">
        <f t="shared" si="6"/>
        <v>0</v>
      </c>
      <c r="P54" s="120">
        <f t="shared" si="7"/>
        <v>0</v>
      </c>
      <c r="Q54" s="120">
        <f t="shared" si="8"/>
        <v>0</v>
      </c>
      <c r="R54" s="120">
        <f t="shared" si="9"/>
        <v>0</v>
      </c>
      <c r="S54" s="120">
        <f t="shared" si="10"/>
        <v>0</v>
      </c>
      <c r="T54" s="120">
        <f t="shared" si="11"/>
        <v>0</v>
      </c>
      <c r="U54" s="120">
        <f t="shared" si="12"/>
        <v>0</v>
      </c>
      <c r="V54" s="120">
        <f t="shared" si="13"/>
        <v>0</v>
      </c>
      <c r="W54" s="120">
        <f t="shared" si="14"/>
        <v>0</v>
      </c>
      <c r="X54" s="120">
        <f t="shared" si="15"/>
        <v>0</v>
      </c>
      <c r="Y54" s="120">
        <f>SUM(H54:X54)</f>
        <v>0</v>
      </c>
    </row>
    <row r="55" spans="1:25" ht="13.5" customHeight="1">
      <c r="A55" s="121" t="s">
        <v>450</v>
      </c>
      <c r="B55" s="122"/>
      <c r="C55" s="122"/>
      <c r="D55" s="122"/>
      <c r="E55" s="123"/>
      <c r="F55" s="121">
        <f>IF(SUM(F5:F54)=0,"",SUM(F5:F54))</f>
      </c>
      <c r="G55" s="121">
        <f>IF(SUM(G5:G54)=0,"",SUM(G5:G54))</f>
      </c>
      <c r="H55" s="120">
        <f aca="true" t="shared" si="19" ref="H55:Y55">SUM(H5:H54)</f>
        <v>0</v>
      </c>
      <c r="I55" s="120">
        <f t="shared" si="19"/>
        <v>0</v>
      </c>
      <c r="J55" s="120">
        <f t="shared" si="19"/>
        <v>0</v>
      </c>
      <c r="K55" s="120">
        <f t="shared" si="19"/>
        <v>0</v>
      </c>
      <c r="L55" s="120">
        <f t="shared" si="19"/>
        <v>0</v>
      </c>
      <c r="M55" s="120">
        <f t="shared" si="19"/>
        <v>0</v>
      </c>
      <c r="N55" s="120">
        <f t="shared" si="19"/>
        <v>0</v>
      </c>
      <c r="O55" s="120">
        <f t="shared" si="19"/>
        <v>0</v>
      </c>
      <c r="P55" s="120">
        <f t="shared" si="19"/>
        <v>0</v>
      </c>
      <c r="Q55" s="120">
        <f t="shared" si="19"/>
        <v>0</v>
      </c>
      <c r="R55" s="120">
        <f t="shared" si="19"/>
        <v>0</v>
      </c>
      <c r="S55" s="120">
        <f t="shared" si="19"/>
        <v>0</v>
      </c>
      <c r="T55" s="120">
        <f t="shared" si="19"/>
        <v>0</v>
      </c>
      <c r="U55" s="120">
        <f t="shared" si="19"/>
        <v>0</v>
      </c>
      <c r="V55" s="120">
        <f t="shared" si="19"/>
        <v>0</v>
      </c>
      <c r="W55" s="120">
        <f t="shared" si="19"/>
        <v>0</v>
      </c>
      <c r="X55" s="120">
        <f t="shared" si="19"/>
        <v>0</v>
      </c>
      <c r="Y55" s="120">
        <f t="shared" si="19"/>
        <v>0</v>
      </c>
    </row>
  </sheetData>
  <sheetProtection/>
  <mergeCells count="13">
    <mergeCell ref="A2:A4"/>
    <mergeCell ref="B2:B4"/>
    <mergeCell ref="C2:D3"/>
    <mergeCell ref="E2:E4"/>
    <mergeCell ref="F2:F4"/>
    <mergeCell ref="G2:G4"/>
    <mergeCell ref="H2:Y2"/>
    <mergeCell ref="T3:W3"/>
    <mergeCell ref="X3:X4"/>
    <mergeCell ref="Y3:Y4"/>
    <mergeCell ref="P3:S3"/>
    <mergeCell ref="H3:K3"/>
    <mergeCell ref="L3:O3"/>
  </mergeCells>
  <dataValidations count="3">
    <dataValidation allowBlank="1" showInputMessage="1" showErrorMessage="1" imeMode="halfAlpha" sqref="F55:G55"/>
    <dataValidation type="whole" operator="greaterThanOrEqual" allowBlank="1" showInputMessage="1" showErrorMessage="1" imeMode="halfAlpha" sqref="F5:G54">
      <formula1>0</formula1>
    </dataValidation>
    <dataValidation type="list" allowBlank="1" showInputMessage="1" showErrorMessage="1" sqref="C5:C54">
      <formula1>"神戸市東灘区,神戸市灘区,神戸市兵庫区,神戸市長田区,神戸市須磨区,神戸市垂水区,神戸市北区,神戸市中央区,神戸市西区,姫路市,尼崎市,明石市,西宮市,芦屋市,伊丹市,加古川市,宝塚市,高砂市,川西市,加古郡播磨町,揖保郡太子町"</formula1>
    </dataValidation>
  </dataValidations>
  <printOptions/>
  <pageMargins left="0.7874015748031497" right="0.7874015748031497" top="0.7874015748031497" bottom="0.7874015748031497" header="0.5118110236220472" footer="0.35433070866141736"/>
  <pageSetup fitToHeight="1" fitToWidth="1" horizontalDpi="300" verticalDpi="300" orientation="landscape" paperSize="9" scale="70" r:id="rId1"/>
  <headerFooter alignWithMargins="0">
    <oddHeader>&amp;R様式３</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V129"/>
  <sheetViews>
    <sheetView zoomScale="85" zoomScaleNormal="85" workbookViewId="0" topLeftCell="A1">
      <pane ySplit="3" topLeftCell="BM4" activePane="bottomLeft" state="frozen"/>
      <selection pane="topLeft" activeCell="D7" sqref="D7"/>
      <selection pane="bottomLeft" activeCell="C3" sqref="C3"/>
    </sheetView>
  </sheetViews>
  <sheetFormatPr defaultColWidth="9.00390625" defaultRowHeight="13.5"/>
  <cols>
    <col min="1" max="5" width="4.125" style="0" customWidth="1"/>
    <col min="6" max="6" width="5.625" style="0" customWidth="1"/>
    <col min="7" max="7" width="18.25390625" style="0" customWidth="1"/>
    <col min="8" max="8" width="11.25390625" style="0" customWidth="1"/>
    <col min="9" max="9" width="3.00390625" style="0" customWidth="1"/>
    <col min="10" max="10" width="5.50390625" style="0" customWidth="1"/>
    <col min="11" max="11" width="19.375" style="0" customWidth="1"/>
    <col min="12" max="12" width="13.875" style="0" customWidth="1"/>
    <col min="13" max="15" width="4.50390625" style="0" customWidth="1"/>
    <col min="16" max="16" width="4.25390625" style="0" customWidth="1"/>
    <col min="17" max="17" width="3.75390625" style="0" customWidth="1"/>
    <col min="18" max="18" width="6.375" style="0" customWidth="1"/>
    <col min="19" max="19" width="6.25390625" style="0" customWidth="1"/>
    <col min="20" max="20" width="7.50390625" style="0" customWidth="1"/>
    <col min="21" max="22" width="6.875" style="0" customWidth="1"/>
  </cols>
  <sheetData>
    <row r="1" spans="1:9" ht="13.5">
      <c r="A1" s="24" t="str">
        <f>"３．自動車排出窒素酸化物及び自動車排出粒子状物質の排出量（"&amp;LOOKUP('自動車台帳'!$G$1,実績報告年度,'名前関係'!$F$44:$F$48)&amp;"）"</f>
        <v>３．自動車排出窒素酸化物及び自動車排出粒子状物質の排出量（平成18年度）</v>
      </c>
      <c r="B1" s="24"/>
      <c r="C1" s="24"/>
      <c r="D1" s="24"/>
      <c r="E1" s="24"/>
      <c r="F1" s="24"/>
      <c r="G1" s="39"/>
      <c r="H1" s="24"/>
      <c r="I1" s="24"/>
    </row>
    <row r="2" spans="1:22" ht="24" customHeight="1">
      <c r="A2" s="557" t="s">
        <v>491</v>
      </c>
      <c r="B2" s="475" t="s">
        <v>492</v>
      </c>
      <c r="C2" s="559" t="s">
        <v>1264</v>
      </c>
      <c r="D2" s="560"/>
      <c r="E2" s="560"/>
      <c r="F2" s="561"/>
      <c r="G2" s="471" t="s">
        <v>493</v>
      </c>
      <c r="H2" s="503" t="s">
        <v>494</v>
      </c>
      <c r="I2" s="504"/>
      <c r="J2" s="471" t="s">
        <v>495</v>
      </c>
      <c r="K2" s="471" t="s">
        <v>496</v>
      </c>
      <c r="L2" s="477" t="s">
        <v>497</v>
      </c>
      <c r="M2" s="470"/>
      <c r="N2" s="478" t="s">
        <v>1017</v>
      </c>
      <c r="O2" s="557" t="s">
        <v>1018</v>
      </c>
      <c r="P2" s="555" t="s">
        <v>1019</v>
      </c>
      <c r="Q2" s="555" t="s">
        <v>1020</v>
      </c>
      <c r="R2" s="528" t="s">
        <v>498</v>
      </c>
      <c r="S2" s="529"/>
      <c r="T2" s="513" t="s">
        <v>516</v>
      </c>
      <c r="U2" s="528" t="s">
        <v>287</v>
      </c>
      <c r="V2" s="529"/>
    </row>
    <row r="3" spans="1:22" ht="33.75" customHeight="1">
      <c r="A3" s="558"/>
      <c r="B3" s="476"/>
      <c r="C3" s="148" t="s">
        <v>1265</v>
      </c>
      <c r="D3" s="148" t="s">
        <v>1266</v>
      </c>
      <c r="E3" s="148" t="s">
        <v>1267</v>
      </c>
      <c r="F3" s="148" t="s">
        <v>1014</v>
      </c>
      <c r="G3" s="476"/>
      <c r="H3" s="26"/>
      <c r="I3" s="27" t="s">
        <v>390</v>
      </c>
      <c r="J3" s="476"/>
      <c r="K3" s="476"/>
      <c r="L3" s="28" t="s">
        <v>419</v>
      </c>
      <c r="M3" s="29" t="s">
        <v>439</v>
      </c>
      <c r="N3" s="472"/>
      <c r="O3" s="472"/>
      <c r="P3" s="556"/>
      <c r="Q3" s="556"/>
      <c r="R3" s="30" t="s">
        <v>420</v>
      </c>
      <c r="S3" s="30" t="s">
        <v>421</v>
      </c>
      <c r="T3" s="562"/>
      <c r="U3" s="30" t="s">
        <v>288</v>
      </c>
      <c r="V3" s="30" t="s">
        <v>289</v>
      </c>
    </row>
    <row r="4" spans="1:22" ht="13.5">
      <c r="A4" s="46" t="e">
        <f ca="1">OFFSET('自動車台帳'!A5,'自動車台帳'!$AZ5,0)</f>
        <v>#N/A</v>
      </c>
      <c r="B4" s="46" t="e">
        <f ca="1">OFFSET('自動車台帳'!B5,'自動車台帳'!$AZ5,0)</f>
        <v>#N/A</v>
      </c>
      <c r="C4" s="46">
        <f ca="1">IF(ISBLANK('自動車台帳'!C5)=TRUE,"",OFFSET('自動車台帳'!C5,'自動車台帳'!$AZ5,0))</f>
      </c>
      <c r="D4" s="46">
        <f ca="1">IF(ISBLANK('自動車台帳'!D5)=TRUE,"",OFFSET('自動車台帳'!D5,'自動車台帳'!$AZ5,0))</f>
      </c>
      <c r="E4" s="46">
        <f ca="1">IF(ISBLANK('自動車台帳'!E5)=TRUE,"",OFFSET('自動車台帳'!E5,'自動車台帳'!$AZ5,0))</f>
      </c>
      <c r="F4" s="46" t="e">
        <f ca="1">OFFSET('自動車台帳'!F5,'自動車台帳'!$AZ5,0)</f>
        <v>#N/A</v>
      </c>
      <c r="G4" s="46" t="e">
        <f ca="1">OFFSET('自動車台帳'!G5,'自動車台帳'!$AZ5,0)</f>
        <v>#N/A</v>
      </c>
      <c r="H4" s="47" t="e">
        <f ca="1">OFFSET('自動車台帳'!H5,'自動車台帳'!$AZ5,0)</f>
        <v>#N/A</v>
      </c>
      <c r="I4" s="48" t="e">
        <f ca="1">OFFSET('自動車台帳'!I5,'自動車台帳'!$AZ5,0)</f>
        <v>#N/A</v>
      </c>
      <c r="J4" s="46" t="e">
        <f ca="1">OFFSET('自動車台帳'!J5,'自動車台帳'!$AZ5,0)</f>
        <v>#N/A</v>
      </c>
      <c r="K4" s="46" t="e">
        <f ca="1">OFFSET('自動車台帳'!K5,'自動車台帳'!$AZ5,0)</f>
        <v>#N/A</v>
      </c>
      <c r="L4" s="47" t="e">
        <f ca="1">OFFSET('自動車台帳'!L5,'自動車台帳'!$AZ5,0)</f>
        <v>#N/A</v>
      </c>
      <c r="M4" s="49" t="e">
        <f ca="1">OFFSET('自動車台帳'!M5,'自動車台帳'!$AZ5,0)</f>
        <v>#N/A</v>
      </c>
      <c r="N4" s="50" t="e">
        <f ca="1">OFFSET('自動車台帳'!N5,'自動車台帳'!$AZ5,0)</f>
        <v>#N/A</v>
      </c>
      <c r="O4" s="50" t="e">
        <f ca="1">OFFSET('自動車台帳'!O5,'自動車台帳'!$AZ5,0)</f>
        <v>#N/A</v>
      </c>
      <c r="P4" s="50" t="e">
        <f ca="1">OFFSET('自動車台帳'!P5,'自動車台帳'!$AZ5,0)</f>
        <v>#N/A</v>
      </c>
      <c r="Q4" s="50" t="e">
        <f ca="1">OFFSET('自動車台帳'!Q5,'自動車台帳'!$AZ5,0)</f>
        <v>#N/A</v>
      </c>
      <c r="R4" s="46" t="e">
        <f ca="1">OFFSET('自動車台帳'!AM5,'自動車台帳'!$AZ5,0)</f>
        <v>#N/A</v>
      </c>
      <c r="S4" s="46" t="e">
        <f ca="1">OFFSET('自動車台帳'!AN5,'自動車台帳'!$AZ5,0)</f>
        <v>#N/A</v>
      </c>
      <c r="T4" s="51" t="e">
        <f ca="1">OFFSET('自動車台帳'!$AO5,'自動車台帳'!$AZ5,0)</f>
        <v>#N/A</v>
      </c>
      <c r="U4" s="52" t="e">
        <f ca="1">OFFSET('自動車台帳'!AP5,'自動車台帳'!$AZ5,0)</f>
        <v>#N/A</v>
      </c>
      <c r="V4" s="52" t="e">
        <f ca="1">OFFSET('自動車台帳'!AQ5,'自動車台帳'!$AZ5,0)</f>
        <v>#N/A</v>
      </c>
    </row>
    <row r="5" spans="1:22" ht="13.5">
      <c r="A5" s="46" t="e">
        <f ca="1">OFFSET('自動車台帳'!A6,'自動車台帳'!$AZ6,0)</f>
        <v>#N/A</v>
      </c>
      <c r="B5" s="46" t="e">
        <f ca="1">OFFSET('自動車台帳'!B6,'自動車台帳'!$AZ6,0)</f>
        <v>#N/A</v>
      </c>
      <c r="C5" s="46">
        <f ca="1">IF(ISBLANK('自動車台帳'!C6)=TRUE,"",OFFSET('自動車台帳'!C6,'自動車台帳'!$AZ6,0))</f>
      </c>
      <c r="D5" s="46">
        <f ca="1">IF(ISBLANK('自動車台帳'!D6)=TRUE,"",OFFSET('自動車台帳'!D6,'自動車台帳'!$AZ6,0))</f>
      </c>
      <c r="E5" s="46">
        <f ca="1">IF(ISBLANK('自動車台帳'!E6)=TRUE,"",OFFSET('自動車台帳'!E6,'自動車台帳'!$AZ6,0))</f>
      </c>
      <c r="F5" s="46" t="e">
        <f ca="1">OFFSET('自動車台帳'!F6,'自動車台帳'!$AZ6,0)</f>
        <v>#N/A</v>
      </c>
      <c r="G5" s="46" t="e">
        <f ca="1">OFFSET('自動車台帳'!G6,'自動車台帳'!$AZ6,0)</f>
        <v>#N/A</v>
      </c>
      <c r="H5" s="47" t="e">
        <f ca="1">OFFSET('自動車台帳'!H6,'自動車台帳'!$AZ6,0)</f>
        <v>#N/A</v>
      </c>
      <c r="I5" s="48" t="e">
        <f ca="1">OFFSET('自動車台帳'!I6,'自動車台帳'!$AZ6,0)</f>
        <v>#N/A</v>
      </c>
      <c r="J5" s="46" t="e">
        <f ca="1">OFFSET('自動車台帳'!J6,'自動車台帳'!$AZ6,0)</f>
        <v>#N/A</v>
      </c>
      <c r="K5" s="46" t="e">
        <f ca="1">OFFSET('自動車台帳'!K6,'自動車台帳'!$AZ6,0)</f>
        <v>#N/A</v>
      </c>
      <c r="L5" s="47" t="e">
        <f ca="1">OFFSET('自動車台帳'!L6,'自動車台帳'!$AZ6,0)</f>
        <v>#N/A</v>
      </c>
      <c r="M5" s="49" t="e">
        <f ca="1">OFFSET('自動車台帳'!M6,'自動車台帳'!$AZ6,0)</f>
        <v>#N/A</v>
      </c>
      <c r="N5" s="50" t="e">
        <f ca="1">OFFSET('自動車台帳'!N6,'自動車台帳'!$AZ6,0)</f>
        <v>#N/A</v>
      </c>
      <c r="O5" s="50" t="e">
        <f ca="1">OFFSET('自動車台帳'!O6,'自動車台帳'!$AZ6,0)</f>
        <v>#N/A</v>
      </c>
      <c r="P5" s="50" t="e">
        <f ca="1">OFFSET('自動車台帳'!P6,'自動車台帳'!$AZ6,0)</f>
        <v>#N/A</v>
      </c>
      <c r="Q5" s="50" t="e">
        <f ca="1">OFFSET('自動車台帳'!Q6,'自動車台帳'!$AZ6,0)</f>
        <v>#N/A</v>
      </c>
      <c r="R5" s="46" t="e">
        <f ca="1">OFFSET('自動車台帳'!AM6,'自動車台帳'!$AZ6,0)</f>
        <v>#N/A</v>
      </c>
      <c r="S5" s="46" t="e">
        <f ca="1">OFFSET('自動車台帳'!AN6,'自動車台帳'!$AZ6,0)</f>
        <v>#N/A</v>
      </c>
      <c r="T5" s="51" t="e">
        <f ca="1">OFFSET('自動車台帳'!$AO6,'自動車台帳'!$AZ6,0)</f>
        <v>#N/A</v>
      </c>
      <c r="U5" s="52" t="e">
        <f ca="1">OFFSET('自動車台帳'!AP6,'自動車台帳'!$AZ6,0)</f>
        <v>#N/A</v>
      </c>
      <c r="V5" s="52" t="e">
        <f ca="1">OFFSET('自動車台帳'!AQ6,'自動車台帳'!$AZ6,0)</f>
        <v>#N/A</v>
      </c>
    </row>
    <row r="6" spans="1:22" ht="13.5">
      <c r="A6" s="46" t="e">
        <f ca="1">OFFSET('自動車台帳'!A7,'自動車台帳'!$AZ7,0)</f>
        <v>#N/A</v>
      </c>
      <c r="B6" s="46" t="e">
        <f ca="1">OFFSET('自動車台帳'!B7,'自動車台帳'!$AZ7,0)</f>
        <v>#N/A</v>
      </c>
      <c r="C6" s="46">
        <f ca="1">IF(ISBLANK('自動車台帳'!C7)=TRUE,"",OFFSET('自動車台帳'!C7,'自動車台帳'!$AZ7,0))</f>
      </c>
      <c r="D6" s="46">
        <f ca="1">IF(ISBLANK('自動車台帳'!D7)=TRUE,"",OFFSET('自動車台帳'!D7,'自動車台帳'!$AZ7,0))</f>
      </c>
      <c r="E6" s="46">
        <f ca="1">IF(ISBLANK('自動車台帳'!E7)=TRUE,"",OFFSET('自動車台帳'!E7,'自動車台帳'!$AZ7,0))</f>
      </c>
      <c r="F6" s="46" t="e">
        <f ca="1">OFFSET('自動車台帳'!F7,'自動車台帳'!$AZ7,0)</f>
        <v>#N/A</v>
      </c>
      <c r="G6" s="46" t="e">
        <f ca="1">OFFSET('自動車台帳'!G7,'自動車台帳'!$AZ7,0)</f>
        <v>#N/A</v>
      </c>
      <c r="H6" s="47" t="e">
        <f ca="1">OFFSET('自動車台帳'!H7,'自動車台帳'!$AZ7,0)</f>
        <v>#N/A</v>
      </c>
      <c r="I6" s="48" t="e">
        <f ca="1">OFFSET('自動車台帳'!I7,'自動車台帳'!$AZ7,0)</f>
        <v>#N/A</v>
      </c>
      <c r="J6" s="46" t="e">
        <f ca="1">OFFSET('自動車台帳'!J7,'自動車台帳'!$AZ7,0)</f>
        <v>#N/A</v>
      </c>
      <c r="K6" s="46" t="e">
        <f ca="1">OFFSET('自動車台帳'!K7,'自動車台帳'!$AZ7,0)</f>
        <v>#N/A</v>
      </c>
      <c r="L6" s="47" t="e">
        <f ca="1">OFFSET('自動車台帳'!L7,'自動車台帳'!$AZ7,0)</f>
        <v>#N/A</v>
      </c>
      <c r="M6" s="49" t="e">
        <f ca="1">OFFSET('自動車台帳'!M7,'自動車台帳'!$AZ7,0)</f>
        <v>#N/A</v>
      </c>
      <c r="N6" s="50" t="e">
        <f ca="1">OFFSET('自動車台帳'!N7,'自動車台帳'!$AZ7,0)</f>
        <v>#N/A</v>
      </c>
      <c r="O6" s="50" t="e">
        <f ca="1">OFFSET('自動車台帳'!O7,'自動車台帳'!$AZ7,0)</f>
        <v>#N/A</v>
      </c>
      <c r="P6" s="50" t="e">
        <f ca="1">OFFSET('自動車台帳'!P7,'自動車台帳'!$AZ7,0)</f>
        <v>#N/A</v>
      </c>
      <c r="Q6" s="50" t="e">
        <f ca="1">OFFSET('自動車台帳'!Q7,'自動車台帳'!$AZ7,0)</f>
        <v>#N/A</v>
      </c>
      <c r="R6" s="46" t="e">
        <f ca="1">OFFSET('自動車台帳'!AM7,'自動車台帳'!$AZ7,0)</f>
        <v>#N/A</v>
      </c>
      <c r="S6" s="46" t="e">
        <f ca="1">OFFSET('自動車台帳'!AN7,'自動車台帳'!$AZ7,0)</f>
        <v>#N/A</v>
      </c>
      <c r="T6" s="51" t="e">
        <f ca="1">OFFSET('自動車台帳'!$AO7,'自動車台帳'!$AZ7,0)</f>
        <v>#N/A</v>
      </c>
      <c r="U6" s="52" t="e">
        <f ca="1">OFFSET('自動車台帳'!AP7,'自動車台帳'!$AZ7,0)</f>
        <v>#N/A</v>
      </c>
      <c r="V6" s="52" t="e">
        <f ca="1">OFFSET('自動車台帳'!AQ7,'自動車台帳'!$AZ7,0)</f>
        <v>#N/A</v>
      </c>
    </row>
    <row r="7" spans="1:22" ht="13.5">
      <c r="A7" s="46" t="e">
        <f ca="1">OFFSET('自動車台帳'!A8,'自動車台帳'!$AZ8,0)</f>
        <v>#N/A</v>
      </c>
      <c r="B7" s="46" t="e">
        <f ca="1">OFFSET('自動車台帳'!B8,'自動車台帳'!$AZ8,0)</f>
        <v>#N/A</v>
      </c>
      <c r="C7" s="46">
        <f ca="1">IF(ISBLANK('自動車台帳'!C8)=TRUE,"",OFFSET('自動車台帳'!C8,'自動車台帳'!$AZ8,0))</f>
      </c>
      <c r="D7" s="46">
        <f ca="1">IF(ISBLANK('自動車台帳'!D8)=TRUE,"",OFFSET('自動車台帳'!D8,'自動車台帳'!$AZ8,0))</f>
      </c>
      <c r="E7" s="46">
        <f ca="1">IF(ISBLANK('自動車台帳'!E8)=TRUE,"",OFFSET('自動車台帳'!E8,'自動車台帳'!$AZ8,0))</f>
      </c>
      <c r="F7" s="46" t="e">
        <f ca="1">OFFSET('自動車台帳'!F8,'自動車台帳'!$AZ8,0)</f>
        <v>#N/A</v>
      </c>
      <c r="G7" s="46" t="e">
        <f ca="1">OFFSET('自動車台帳'!G8,'自動車台帳'!$AZ8,0)</f>
        <v>#N/A</v>
      </c>
      <c r="H7" s="47" t="e">
        <f ca="1">OFFSET('自動車台帳'!H8,'自動車台帳'!$AZ8,0)</f>
        <v>#N/A</v>
      </c>
      <c r="I7" s="48" t="e">
        <f ca="1">OFFSET('自動車台帳'!I8,'自動車台帳'!$AZ8,0)</f>
        <v>#N/A</v>
      </c>
      <c r="J7" s="46" t="e">
        <f ca="1">OFFSET('自動車台帳'!J8,'自動車台帳'!$AZ8,0)</f>
        <v>#N/A</v>
      </c>
      <c r="K7" s="46" t="e">
        <f ca="1">OFFSET('自動車台帳'!K8,'自動車台帳'!$AZ8,0)</f>
        <v>#N/A</v>
      </c>
      <c r="L7" s="47" t="e">
        <f ca="1">OFFSET('自動車台帳'!L8,'自動車台帳'!$AZ8,0)</f>
        <v>#N/A</v>
      </c>
      <c r="M7" s="49" t="e">
        <f ca="1">OFFSET('自動車台帳'!M8,'自動車台帳'!$AZ8,0)</f>
        <v>#N/A</v>
      </c>
      <c r="N7" s="50" t="e">
        <f ca="1">OFFSET('自動車台帳'!N8,'自動車台帳'!$AZ8,0)</f>
        <v>#N/A</v>
      </c>
      <c r="O7" s="50" t="e">
        <f ca="1">OFFSET('自動車台帳'!O8,'自動車台帳'!$AZ8,0)</f>
        <v>#N/A</v>
      </c>
      <c r="P7" s="50" t="e">
        <f ca="1">OFFSET('自動車台帳'!P8,'自動車台帳'!$AZ8,0)</f>
        <v>#N/A</v>
      </c>
      <c r="Q7" s="50" t="e">
        <f ca="1">OFFSET('自動車台帳'!Q8,'自動車台帳'!$AZ8,0)</f>
        <v>#N/A</v>
      </c>
      <c r="R7" s="46" t="e">
        <f ca="1">OFFSET('自動車台帳'!AM8,'自動車台帳'!$AZ8,0)</f>
        <v>#N/A</v>
      </c>
      <c r="S7" s="46" t="e">
        <f ca="1">OFFSET('自動車台帳'!AN8,'自動車台帳'!$AZ8,0)</f>
        <v>#N/A</v>
      </c>
      <c r="T7" s="51" t="e">
        <f ca="1">OFFSET('自動車台帳'!$AO8,'自動車台帳'!$AZ8,0)</f>
        <v>#N/A</v>
      </c>
      <c r="U7" s="52" t="e">
        <f ca="1">OFFSET('自動車台帳'!AP8,'自動車台帳'!$AZ8,0)</f>
        <v>#N/A</v>
      </c>
      <c r="V7" s="52" t="e">
        <f ca="1">OFFSET('自動車台帳'!AQ8,'自動車台帳'!$AZ8,0)</f>
        <v>#N/A</v>
      </c>
    </row>
    <row r="8" spans="1:22" ht="13.5">
      <c r="A8" s="46" t="e">
        <f ca="1">OFFSET('自動車台帳'!A9,'自動車台帳'!$AZ9,0)</f>
        <v>#N/A</v>
      </c>
      <c r="B8" s="46" t="e">
        <f ca="1">OFFSET('自動車台帳'!B9,'自動車台帳'!$AZ9,0)</f>
        <v>#N/A</v>
      </c>
      <c r="C8" s="46">
        <f ca="1">IF(ISBLANK('自動車台帳'!C9)=TRUE,"",OFFSET('自動車台帳'!C9,'自動車台帳'!$AZ9,0))</f>
      </c>
      <c r="D8" s="46">
        <f ca="1">IF(ISBLANK('自動車台帳'!D9)=TRUE,"",OFFSET('自動車台帳'!D9,'自動車台帳'!$AZ9,0))</f>
      </c>
      <c r="E8" s="46">
        <f ca="1">IF(ISBLANK('自動車台帳'!E9)=TRUE,"",OFFSET('自動車台帳'!E9,'自動車台帳'!$AZ9,0))</f>
      </c>
      <c r="F8" s="46" t="e">
        <f ca="1">OFFSET('自動車台帳'!F9,'自動車台帳'!$AZ9,0)</f>
        <v>#N/A</v>
      </c>
      <c r="G8" s="46" t="e">
        <f ca="1">OFFSET('自動車台帳'!G9,'自動車台帳'!$AZ9,0)</f>
        <v>#N/A</v>
      </c>
      <c r="H8" s="47" t="e">
        <f ca="1">OFFSET('自動車台帳'!H9,'自動車台帳'!$AZ9,0)</f>
        <v>#N/A</v>
      </c>
      <c r="I8" s="48" t="e">
        <f ca="1">OFFSET('自動車台帳'!I9,'自動車台帳'!$AZ9,0)</f>
        <v>#N/A</v>
      </c>
      <c r="J8" s="46" t="e">
        <f ca="1">OFFSET('自動車台帳'!J9,'自動車台帳'!$AZ9,0)</f>
        <v>#N/A</v>
      </c>
      <c r="K8" s="46" t="e">
        <f ca="1">OFFSET('自動車台帳'!K9,'自動車台帳'!$AZ9,0)</f>
        <v>#N/A</v>
      </c>
      <c r="L8" s="47" t="e">
        <f ca="1">OFFSET('自動車台帳'!L9,'自動車台帳'!$AZ9,0)</f>
        <v>#N/A</v>
      </c>
      <c r="M8" s="49" t="e">
        <f ca="1">OFFSET('自動車台帳'!M9,'自動車台帳'!$AZ9,0)</f>
        <v>#N/A</v>
      </c>
      <c r="N8" s="50" t="e">
        <f ca="1">OFFSET('自動車台帳'!N9,'自動車台帳'!$AZ9,0)</f>
        <v>#N/A</v>
      </c>
      <c r="O8" s="50" t="e">
        <f ca="1">OFFSET('自動車台帳'!O9,'自動車台帳'!$AZ9,0)</f>
        <v>#N/A</v>
      </c>
      <c r="P8" s="50" t="e">
        <f ca="1">OFFSET('自動車台帳'!P9,'自動車台帳'!$AZ9,0)</f>
        <v>#N/A</v>
      </c>
      <c r="Q8" s="50" t="e">
        <f ca="1">OFFSET('自動車台帳'!Q9,'自動車台帳'!$AZ9,0)</f>
        <v>#N/A</v>
      </c>
      <c r="R8" s="46" t="e">
        <f ca="1">OFFSET('自動車台帳'!AM9,'自動車台帳'!$AZ9,0)</f>
        <v>#N/A</v>
      </c>
      <c r="S8" s="46" t="e">
        <f ca="1">OFFSET('自動車台帳'!AN9,'自動車台帳'!$AZ9,0)</f>
        <v>#N/A</v>
      </c>
      <c r="T8" s="51" t="e">
        <f ca="1">OFFSET('自動車台帳'!$AO9,'自動車台帳'!$AZ9,0)</f>
        <v>#N/A</v>
      </c>
      <c r="U8" s="52" t="e">
        <f ca="1">OFFSET('自動車台帳'!AP9,'自動車台帳'!$AZ9,0)</f>
        <v>#N/A</v>
      </c>
      <c r="V8" s="52" t="e">
        <f ca="1">OFFSET('自動車台帳'!AQ9,'自動車台帳'!$AZ9,0)</f>
        <v>#N/A</v>
      </c>
    </row>
    <row r="9" spans="1:22" ht="13.5">
      <c r="A9" s="46" t="e">
        <f ca="1">OFFSET('自動車台帳'!A10,'自動車台帳'!$AZ10,0)</f>
        <v>#N/A</v>
      </c>
      <c r="B9" s="46" t="e">
        <f ca="1">OFFSET('自動車台帳'!B10,'自動車台帳'!$AZ10,0)</f>
        <v>#N/A</v>
      </c>
      <c r="C9" s="46">
        <f ca="1">IF(ISBLANK('自動車台帳'!C10)=TRUE,"",OFFSET('自動車台帳'!C10,'自動車台帳'!$AZ10,0))</f>
      </c>
      <c r="D9" s="46">
        <f ca="1">IF(ISBLANK('自動車台帳'!D10)=TRUE,"",OFFSET('自動車台帳'!D10,'自動車台帳'!$AZ10,0))</f>
      </c>
      <c r="E9" s="46">
        <f ca="1">IF(ISBLANK('自動車台帳'!E10)=TRUE,"",OFFSET('自動車台帳'!E10,'自動車台帳'!$AZ10,0))</f>
      </c>
      <c r="F9" s="46" t="e">
        <f ca="1">OFFSET('自動車台帳'!F10,'自動車台帳'!$AZ10,0)</f>
        <v>#N/A</v>
      </c>
      <c r="G9" s="46" t="e">
        <f ca="1">OFFSET('自動車台帳'!G10,'自動車台帳'!$AZ10,0)</f>
        <v>#N/A</v>
      </c>
      <c r="H9" s="47" t="e">
        <f ca="1">OFFSET('自動車台帳'!H10,'自動車台帳'!$AZ10,0)</f>
        <v>#N/A</v>
      </c>
      <c r="I9" s="48" t="e">
        <f ca="1">OFFSET('自動車台帳'!I10,'自動車台帳'!$AZ10,0)</f>
        <v>#N/A</v>
      </c>
      <c r="J9" s="46" t="e">
        <f ca="1">OFFSET('自動車台帳'!J10,'自動車台帳'!$AZ10,0)</f>
        <v>#N/A</v>
      </c>
      <c r="K9" s="46" t="e">
        <f ca="1">OFFSET('自動車台帳'!K10,'自動車台帳'!$AZ10,0)</f>
        <v>#N/A</v>
      </c>
      <c r="L9" s="47" t="e">
        <f ca="1">OFFSET('自動車台帳'!L10,'自動車台帳'!$AZ10,0)</f>
        <v>#N/A</v>
      </c>
      <c r="M9" s="49" t="e">
        <f ca="1">OFFSET('自動車台帳'!M10,'自動車台帳'!$AZ10,0)</f>
        <v>#N/A</v>
      </c>
      <c r="N9" s="50" t="e">
        <f ca="1">OFFSET('自動車台帳'!N10,'自動車台帳'!$AZ10,0)</f>
        <v>#N/A</v>
      </c>
      <c r="O9" s="50" t="e">
        <f ca="1">OFFSET('自動車台帳'!O10,'自動車台帳'!$AZ10,0)</f>
        <v>#N/A</v>
      </c>
      <c r="P9" s="50" t="e">
        <f ca="1">OFFSET('自動車台帳'!P10,'自動車台帳'!$AZ10,0)</f>
        <v>#N/A</v>
      </c>
      <c r="Q9" s="50" t="e">
        <f ca="1">OFFSET('自動車台帳'!Q10,'自動車台帳'!$AZ10,0)</f>
        <v>#N/A</v>
      </c>
      <c r="R9" s="46" t="e">
        <f ca="1">OFFSET('自動車台帳'!AM10,'自動車台帳'!$AZ10,0)</f>
        <v>#N/A</v>
      </c>
      <c r="S9" s="46" t="e">
        <f ca="1">OFFSET('自動車台帳'!AN10,'自動車台帳'!$AZ10,0)</f>
        <v>#N/A</v>
      </c>
      <c r="T9" s="51" t="e">
        <f ca="1">OFFSET('自動車台帳'!$AO10,'自動車台帳'!$AZ10,0)</f>
        <v>#N/A</v>
      </c>
      <c r="U9" s="52" t="e">
        <f ca="1">OFFSET('自動車台帳'!AP10,'自動車台帳'!$AZ10,0)</f>
        <v>#N/A</v>
      </c>
      <c r="V9" s="52" t="e">
        <f ca="1">OFFSET('自動車台帳'!AQ10,'自動車台帳'!$AZ10,0)</f>
        <v>#N/A</v>
      </c>
    </row>
    <row r="10" spans="1:22" ht="13.5">
      <c r="A10" s="46" t="e">
        <f ca="1">OFFSET('自動車台帳'!A11,'自動車台帳'!$AZ11,0)</f>
        <v>#N/A</v>
      </c>
      <c r="B10" s="46" t="e">
        <f ca="1">OFFSET('自動車台帳'!B11,'自動車台帳'!$AZ11,0)</f>
        <v>#N/A</v>
      </c>
      <c r="C10" s="46">
        <f ca="1">IF(ISBLANK('自動車台帳'!C11)=TRUE,"",OFFSET('自動車台帳'!C11,'自動車台帳'!$AZ11,0))</f>
      </c>
      <c r="D10" s="46">
        <f ca="1">IF(ISBLANK('自動車台帳'!D11)=TRUE,"",OFFSET('自動車台帳'!D11,'自動車台帳'!$AZ11,0))</f>
      </c>
      <c r="E10" s="46">
        <f ca="1">IF(ISBLANK('自動車台帳'!E11)=TRUE,"",OFFSET('自動車台帳'!E11,'自動車台帳'!$AZ11,0))</f>
      </c>
      <c r="F10" s="46" t="e">
        <f ca="1">OFFSET('自動車台帳'!F11,'自動車台帳'!$AZ11,0)</f>
        <v>#N/A</v>
      </c>
      <c r="G10" s="46" t="e">
        <f ca="1">OFFSET('自動車台帳'!G11,'自動車台帳'!$AZ11,0)</f>
        <v>#N/A</v>
      </c>
      <c r="H10" s="47" t="e">
        <f ca="1">OFFSET('自動車台帳'!H11,'自動車台帳'!$AZ11,0)</f>
        <v>#N/A</v>
      </c>
      <c r="I10" s="48" t="e">
        <f ca="1">OFFSET('自動車台帳'!I11,'自動車台帳'!$AZ11,0)</f>
        <v>#N/A</v>
      </c>
      <c r="J10" s="46" t="e">
        <f ca="1">OFFSET('自動車台帳'!J11,'自動車台帳'!$AZ11,0)</f>
        <v>#N/A</v>
      </c>
      <c r="K10" s="46" t="e">
        <f ca="1">OFFSET('自動車台帳'!K11,'自動車台帳'!$AZ11,0)</f>
        <v>#N/A</v>
      </c>
      <c r="L10" s="47" t="e">
        <f ca="1">OFFSET('自動車台帳'!L11,'自動車台帳'!$AZ11,0)</f>
        <v>#N/A</v>
      </c>
      <c r="M10" s="49" t="e">
        <f ca="1">OFFSET('自動車台帳'!M11,'自動車台帳'!$AZ11,0)</f>
        <v>#N/A</v>
      </c>
      <c r="N10" s="50" t="e">
        <f ca="1">OFFSET('自動車台帳'!N11,'自動車台帳'!$AZ11,0)</f>
        <v>#N/A</v>
      </c>
      <c r="O10" s="50" t="e">
        <f ca="1">OFFSET('自動車台帳'!O11,'自動車台帳'!$AZ11,0)</f>
        <v>#N/A</v>
      </c>
      <c r="P10" s="50" t="e">
        <f ca="1">OFFSET('自動車台帳'!P11,'自動車台帳'!$AZ11,0)</f>
        <v>#N/A</v>
      </c>
      <c r="Q10" s="50" t="e">
        <f ca="1">OFFSET('自動車台帳'!Q11,'自動車台帳'!$AZ11,0)</f>
        <v>#N/A</v>
      </c>
      <c r="R10" s="46" t="e">
        <f ca="1">OFFSET('自動車台帳'!AM11,'自動車台帳'!$AZ11,0)</f>
        <v>#N/A</v>
      </c>
      <c r="S10" s="46" t="e">
        <f ca="1">OFFSET('自動車台帳'!AN11,'自動車台帳'!$AZ11,0)</f>
        <v>#N/A</v>
      </c>
      <c r="T10" s="51" t="e">
        <f ca="1">OFFSET('自動車台帳'!$AO11,'自動車台帳'!$AZ11,0)</f>
        <v>#N/A</v>
      </c>
      <c r="U10" s="52" t="e">
        <f ca="1">OFFSET('自動車台帳'!AP11,'自動車台帳'!$AZ11,0)</f>
        <v>#N/A</v>
      </c>
      <c r="V10" s="52" t="e">
        <f ca="1">OFFSET('自動車台帳'!AQ11,'自動車台帳'!$AZ11,0)</f>
        <v>#N/A</v>
      </c>
    </row>
    <row r="11" spans="1:22" ht="13.5">
      <c r="A11" s="46" t="e">
        <f ca="1">OFFSET('自動車台帳'!A12,'自動車台帳'!$AZ12,0)</f>
        <v>#N/A</v>
      </c>
      <c r="B11" s="46" t="e">
        <f ca="1">OFFSET('自動車台帳'!B12,'自動車台帳'!$AZ12,0)</f>
        <v>#N/A</v>
      </c>
      <c r="C11" s="46">
        <f ca="1">IF(ISBLANK('自動車台帳'!C12)=TRUE,"",OFFSET('自動車台帳'!C12,'自動車台帳'!$AZ12,0))</f>
      </c>
      <c r="D11" s="46">
        <f ca="1">IF(ISBLANK('自動車台帳'!D12)=TRUE,"",OFFSET('自動車台帳'!D12,'自動車台帳'!$AZ12,0))</f>
      </c>
      <c r="E11" s="46">
        <f ca="1">IF(ISBLANK('自動車台帳'!E12)=TRUE,"",OFFSET('自動車台帳'!E12,'自動車台帳'!$AZ12,0))</f>
      </c>
      <c r="F11" s="46" t="e">
        <f ca="1">OFFSET('自動車台帳'!F12,'自動車台帳'!$AZ12,0)</f>
        <v>#N/A</v>
      </c>
      <c r="G11" s="46" t="e">
        <f ca="1">OFFSET('自動車台帳'!G12,'自動車台帳'!$AZ12,0)</f>
        <v>#N/A</v>
      </c>
      <c r="H11" s="47" t="e">
        <f ca="1">OFFSET('自動車台帳'!H12,'自動車台帳'!$AZ12,0)</f>
        <v>#N/A</v>
      </c>
      <c r="I11" s="48" t="e">
        <f ca="1">OFFSET('自動車台帳'!I12,'自動車台帳'!$AZ12,0)</f>
        <v>#N/A</v>
      </c>
      <c r="J11" s="46" t="e">
        <f ca="1">OFFSET('自動車台帳'!J12,'自動車台帳'!$AZ12,0)</f>
        <v>#N/A</v>
      </c>
      <c r="K11" s="46" t="e">
        <f ca="1">OFFSET('自動車台帳'!K12,'自動車台帳'!$AZ12,0)</f>
        <v>#N/A</v>
      </c>
      <c r="L11" s="47" t="e">
        <f ca="1">OFFSET('自動車台帳'!L12,'自動車台帳'!$AZ12,0)</f>
        <v>#N/A</v>
      </c>
      <c r="M11" s="49" t="e">
        <f ca="1">OFFSET('自動車台帳'!M12,'自動車台帳'!$AZ12,0)</f>
        <v>#N/A</v>
      </c>
      <c r="N11" s="50" t="e">
        <f ca="1">OFFSET('自動車台帳'!N12,'自動車台帳'!$AZ12,0)</f>
        <v>#N/A</v>
      </c>
      <c r="O11" s="50" t="e">
        <f ca="1">OFFSET('自動車台帳'!O12,'自動車台帳'!$AZ12,0)</f>
        <v>#N/A</v>
      </c>
      <c r="P11" s="50" t="e">
        <f ca="1">OFFSET('自動車台帳'!P12,'自動車台帳'!$AZ12,0)</f>
        <v>#N/A</v>
      </c>
      <c r="Q11" s="50" t="e">
        <f ca="1">OFFSET('自動車台帳'!Q12,'自動車台帳'!$AZ12,0)</f>
        <v>#N/A</v>
      </c>
      <c r="R11" s="46" t="e">
        <f ca="1">OFFSET('自動車台帳'!AM12,'自動車台帳'!$AZ12,0)</f>
        <v>#N/A</v>
      </c>
      <c r="S11" s="46" t="e">
        <f ca="1">OFFSET('自動車台帳'!AN12,'自動車台帳'!$AZ12,0)</f>
        <v>#N/A</v>
      </c>
      <c r="T11" s="51" t="e">
        <f ca="1">OFFSET('自動車台帳'!$AO12,'自動車台帳'!$AZ12,0)</f>
        <v>#N/A</v>
      </c>
      <c r="U11" s="52" t="e">
        <f ca="1">OFFSET('自動車台帳'!AP12,'自動車台帳'!$AZ12,0)</f>
        <v>#N/A</v>
      </c>
      <c r="V11" s="52" t="e">
        <f ca="1">OFFSET('自動車台帳'!AQ12,'自動車台帳'!$AZ12,0)</f>
        <v>#N/A</v>
      </c>
    </row>
    <row r="12" spans="1:22" ht="13.5">
      <c r="A12" s="46" t="e">
        <f ca="1">OFFSET('自動車台帳'!A13,'自動車台帳'!$AZ13,0)</f>
        <v>#N/A</v>
      </c>
      <c r="B12" s="46" t="e">
        <f ca="1">OFFSET('自動車台帳'!B13,'自動車台帳'!$AZ13,0)</f>
        <v>#N/A</v>
      </c>
      <c r="C12" s="46">
        <f ca="1">IF(ISBLANK('自動車台帳'!C13)=TRUE,"",OFFSET('自動車台帳'!C13,'自動車台帳'!$AZ13,0))</f>
      </c>
      <c r="D12" s="46">
        <f ca="1">IF(ISBLANK('自動車台帳'!D13)=TRUE,"",OFFSET('自動車台帳'!D13,'自動車台帳'!$AZ13,0))</f>
      </c>
      <c r="E12" s="46">
        <f ca="1">IF(ISBLANK('自動車台帳'!E13)=TRUE,"",OFFSET('自動車台帳'!E13,'自動車台帳'!$AZ13,0))</f>
      </c>
      <c r="F12" s="46" t="e">
        <f ca="1">OFFSET('自動車台帳'!F13,'自動車台帳'!$AZ13,0)</f>
        <v>#N/A</v>
      </c>
      <c r="G12" s="46" t="e">
        <f ca="1">OFFSET('自動車台帳'!G13,'自動車台帳'!$AZ13,0)</f>
        <v>#N/A</v>
      </c>
      <c r="H12" s="47" t="e">
        <f ca="1">OFFSET('自動車台帳'!H13,'自動車台帳'!$AZ13,0)</f>
        <v>#N/A</v>
      </c>
      <c r="I12" s="48" t="e">
        <f ca="1">OFFSET('自動車台帳'!I13,'自動車台帳'!$AZ13,0)</f>
        <v>#N/A</v>
      </c>
      <c r="J12" s="46" t="e">
        <f ca="1">OFFSET('自動車台帳'!J13,'自動車台帳'!$AZ13,0)</f>
        <v>#N/A</v>
      </c>
      <c r="K12" s="46" t="e">
        <f ca="1">OFFSET('自動車台帳'!K13,'自動車台帳'!$AZ13,0)</f>
        <v>#N/A</v>
      </c>
      <c r="L12" s="47" t="e">
        <f ca="1">OFFSET('自動車台帳'!L13,'自動車台帳'!$AZ13,0)</f>
        <v>#N/A</v>
      </c>
      <c r="M12" s="49" t="e">
        <f ca="1">OFFSET('自動車台帳'!M13,'自動車台帳'!$AZ13,0)</f>
        <v>#N/A</v>
      </c>
      <c r="N12" s="50" t="e">
        <f ca="1">OFFSET('自動車台帳'!N13,'自動車台帳'!$AZ13,0)</f>
        <v>#N/A</v>
      </c>
      <c r="O12" s="50" t="e">
        <f ca="1">OFFSET('自動車台帳'!O13,'自動車台帳'!$AZ13,0)</f>
        <v>#N/A</v>
      </c>
      <c r="P12" s="50" t="e">
        <f ca="1">OFFSET('自動車台帳'!P13,'自動車台帳'!$AZ13,0)</f>
        <v>#N/A</v>
      </c>
      <c r="Q12" s="50" t="e">
        <f ca="1">OFFSET('自動車台帳'!Q13,'自動車台帳'!$AZ13,0)</f>
        <v>#N/A</v>
      </c>
      <c r="R12" s="46" t="e">
        <f ca="1">OFFSET('自動車台帳'!AM13,'自動車台帳'!$AZ13,0)</f>
        <v>#N/A</v>
      </c>
      <c r="S12" s="46" t="e">
        <f ca="1">OFFSET('自動車台帳'!AN13,'自動車台帳'!$AZ13,0)</f>
        <v>#N/A</v>
      </c>
      <c r="T12" s="51" t="e">
        <f ca="1">OFFSET('自動車台帳'!$AO13,'自動車台帳'!$AZ13,0)</f>
        <v>#N/A</v>
      </c>
      <c r="U12" s="52" t="e">
        <f ca="1">OFFSET('自動車台帳'!AP13,'自動車台帳'!$AZ13,0)</f>
        <v>#N/A</v>
      </c>
      <c r="V12" s="52" t="e">
        <f ca="1">OFFSET('自動車台帳'!AQ13,'自動車台帳'!$AZ13,0)</f>
        <v>#N/A</v>
      </c>
    </row>
    <row r="13" spans="1:22" ht="13.5">
      <c r="A13" s="46" t="e">
        <f ca="1">OFFSET('自動車台帳'!A14,'自動車台帳'!$AZ14,0)</f>
        <v>#N/A</v>
      </c>
      <c r="B13" s="46" t="e">
        <f ca="1">OFFSET('自動車台帳'!B14,'自動車台帳'!$AZ14,0)</f>
        <v>#N/A</v>
      </c>
      <c r="C13" s="46">
        <f ca="1">IF(ISBLANK('自動車台帳'!C14)=TRUE,"",OFFSET('自動車台帳'!C14,'自動車台帳'!$AZ14,0))</f>
      </c>
      <c r="D13" s="46">
        <f ca="1">IF(ISBLANK('自動車台帳'!D14)=TRUE,"",OFFSET('自動車台帳'!D14,'自動車台帳'!$AZ14,0))</f>
      </c>
      <c r="E13" s="46">
        <f ca="1">IF(ISBLANK('自動車台帳'!E14)=TRUE,"",OFFSET('自動車台帳'!E14,'自動車台帳'!$AZ14,0))</f>
      </c>
      <c r="F13" s="46" t="e">
        <f ca="1">OFFSET('自動車台帳'!F14,'自動車台帳'!$AZ14,0)</f>
        <v>#N/A</v>
      </c>
      <c r="G13" s="46" t="e">
        <f ca="1">OFFSET('自動車台帳'!G14,'自動車台帳'!$AZ14,0)</f>
        <v>#N/A</v>
      </c>
      <c r="H13" s="47" t="e">
        <f ca="1">OFFSET('自動車台帳'!H14,'自動車台帳'!$AZ14,0)</f>
        <v>#N/A</v>
      </c>
      <c r="I13" s="48" t="e">
        <f ca="1">OFFSET('自動車台帳'!I14,'自動車台帳'!$AZ14,0)</f>
        <v>#N/A</v>
      </c>
      <c r="J13" s="46" t="e">
        <f ca="1">OFFSET('自動車台帳'!J14,'自動車台帳'!$AZ14,0)</f>
        <v>#N/A</v>
      </c>
      <c r="K13" s="46" t="e">
        <f ca="1">OFFSET('自動車台帳'!K14,'自動車台帳'!$AZ14,0)</f>
        <v>#N/A</v>
      </c>
      <c r="L13" s="47" t="e">
        <f ca="1">OFFSET('自動車台帳'!L14,'自動車台帳'!$AZ14,0)</f>
        <v>#N/A</v>
      </c>
      <c r="M13" s="49" t="e">
        <f ca="1">OFFSET('自動車台帳'!M14,'自動車台帳'!$AZ14,0)</f>
        <v>#N/A</v>
      </c>
      <c r="N13" s="50" t="e">
        <f ca="1">OFFSET('自動車台帳'!N14,'自動車台帳'!$AZ14,0)</f>
        <v>#N/A</v>
      </c>
      <c r="O13" s="50" t="e">
        <f ca="1">OFFSET('自動車台帳'!O14,'自動車台帳'!$AZ14,0)</f>
        <v>#N/A</v>
      </c>
      <c r="P13" s="50" t="e">
        <f ca="1">OFFSET('自動車台帳'!P14,'自動車台帳'!$AZ14,0)</f>
        <v>#N/A</v>
      </c>
      <c r="Q13" s="50" t="e">
        <f ca="1">OFFSET('自動車台帳'!Q14,'自動車台帳'!$AZ14,0)</f>
        <v>#N/A</v>
      </c>
      <c r="R13" s="46" t="e">
        <f ca="1">OFFSET('自動車台帳'!AM14,'自動車台帳'!$AZ14,0)</f>
        <v>#N/A</v>
      </c>
      <c r="S13" s="46" t="e">
        <f ca="1">OFFSET('自動車台帳'!AN14,'自動車台帳'!$AZ14,0)</f>
        <v>#N/A</v>
      </c>
      <c r="T13" s="51" t="e">
        <f ca="1">OFFSET('自動車台帳'!$AO14,'自動車台帳'!$AZ14,0)</f>
        <v>#N/A</v>
      </c>
      <c r="U13" s="52" t="e">
        <f ca="1">OFFSET('自動車台帳'!AP14,'自動車台帳'!$AZ14,0)</f>
        <v>#N/A</v>
      </c>
      <c r="V13" s="52" t="e">
        <f ca="1">OFFSET('自動車台帳'!AQ14,'自動車台帳'!$AZ14,0)</f>
        <v>#N/A</v>
      </c>
    </row>
    <row r="14" spans="1:22" ht="13.5">
      <c r="A14" s="46" t="e">
        <f ca="1">OFFSET('自動車台帳'!A15,'自動車台帳'!$AZ15,0)</f>
        <v>#N/A</v>
      </c>
      <c r="B14" s="46" t="e">
        <f ca="1">OFFSET('自動車台帳'!B15,'自動車台帳'!$AZ15,0)</f>
        <v>#N/A</v>
      </c>
      <c r="C14" s="46">
        <f ca="1">IF(ISBLANK('自動車台帳'!C15)=TRUE,"",OFFSET('自動車台帳'!C15,'自動車台帳'!$AZ15,0))</f>
      </c>
      <c r="D14" s="46">
        <f ca="1">IF(ISBLANK('自動車台帳'!D15)=TRUE,"",OFFSET('自動車台帳'!D15,'自動車台帳'!$AZ15,0))</f>
      </c>
      <c r="E14" s="46">
        <f ca="1">IF(ISBLANK('自動車台帳'!E15)=TRUE,"",OFFSET('自動車台帳'!E15,'自動車台帳'!$AZ15,0))</f>
      </c>
      <c r="F14" s="46" t="e">
        <f ca="1">OFFSET('自動車台帳'!F15,'自動車台帳'!$AZ15,0)</f>
        <v>#N/A</v>
      </c>
      <c r="G14" s="46" t="e">
        <f ca="1">OFFSET('自動車台帳'!G15,'自動車台帳'!$AZ15,0)</f>
        <v>#N/A</v>
      </c>
      <c r="H14" s="47" t="e">
        <f ca="1">OFFSET('自動車台帳'!H15,'自動車台帳'!$AZ15,0)</f>
        <v>#N/A</v>
      </c>
      <c r="I14" s="48" t="e">
        <f ca="1">OFFSET('自動車台帳'!I15,'自動車台帳'!$AZ15,0)</f>
        <v>#N/A</v>
      </c>
      <c r="J14" s="46" t="e">
        <f ca="1">OFFSET('自動車台帳'!J15,'自動車台帳'!$AZ15,0)</f>
        <v>#N/A</v>
      </c>
      <c r="K14" s="46" t="e">
        <f ca="1">OFFSET('自動車台帳'!K15,'自動車台帳'!$AZ15,0)</f>
        <v>#N/A</v>
      </c>
      <c r="L14" s="47" t="e">
        <f ca="1">OFFSET('自動車台帳'!L15,'自動車台帳'!$AZ15,0)</f>
        <v>#N/A</v>
      </c>
      <c r="M14" s="49" t="e">
        <f ca="1">OFFSET('自動車台帳'!M15,'自動車台帳'!$AZ15,0)</f>
        <v>#N/A</v>
      </c>
      <c r="N14" s="50" t="e">
        <f ca="1">OFFSET('自動車台帳'!N15,'自動車台帳'!$AZ15,0)</f>
        <v>#N/A</v>
      </c>
      <c r="O14" s="50" t="e">
        <f ca="1">OFFSET('自動車台帳'!O15,'自動車台帳'!$AZ15,0)</f>
        <v>#N/A</v>
      </c>
      <c r="P14" s="50" t="e">
        <f ca="1">OFFSET('自動車台帳'!P15,'自動車台帳'!$AZ15,0)</f>
        <v>#N/A</v>
      </c>
      <c r="Q14" s="50" t="e">
        <f ca="1">OFFSET('自動車台帳'!Q15,'自動車台帳'!$AZ15,0)</f>
        <v>#N/A</v>
      </c>
      <c r="R14" s="46" t="e">
        <f ca="1">OFFSET('自動車台帳'!AM15,'自動車台帳'!$AZ15,0)</f>
        <v>#N/A</v>
      </c>
      <c r="S14" s="46" t="e">
        <f ca="1">OFFSET('自動車台帳'!AN15,'自動車台帳'!$AZ15,0)</f>
        <v>#N/A</v>
      </c>
      <c r="T14" s="51" t="e">
        <f ca="1">OFFSET('自動車台帳'!$AO15,'自動車台帳'!$AZ15,0)</f>
        <v>#N/A</v>
      </c>
      <c r="U14" s="52" t="e">
        <f ca="1">OFFSET('自動車台帳'!AP15,'自動車台帳'!$AZ15,0)</f>
        <v>#N/A</v>
      </c>
      <c r="V14" s="52" t="e">
        <f ca="1">OFFSET('自動車台帳'!AQ15,'自動車台帳'!$AZ15,0)</f>
        <v>#N/A</v>
      </c>
    </row>
    <row r="15" spans="1:22" ht="13.5">
      <c r="A15" s="46" t="e">
        <f ca="1">OFFSET('自動車台帳'!A16,'自動車台帳'!$AZ16,0)</f>
        <v>#N/A</v>
      </c>
      <c r="B15" s="46" t="e">
        <f ca="1">OFFSET('自動車台帳'!B16,'自動車台帳'!$AZ16,0)</f>
        <v>#N/A</v>
      </c>
      <c r="C15" s="46">
        <f ca="1">IF(ISBLANK('自動車台帳'!C16)=TRUE,"",OFFSET('自動車台帳'!C16,'自動車台帳'!$AZ16,0))</f>
      </c>
      <c r="D15" s="46">
        <f ca="1">IF(ISBLANK('自動車台帳'!D16)=TRUE,"",OFFSET('自動車台帳'!D16,'自動車台帳'!$AZ16,0))</f>
      </c>
      <c r="E15" s="46">
        <f ca="1">IF(ISBLANK('自動車台帳'!E16)=TRUE,"",OFFSET('自動車台帳'!E16,'自動車台帳'!$AZ16,0))</f>
      </c>
      <c r="F15" s="46" t="e">
        <f ca="1">OFFSET('自動車台帳'!F16,'自動車台帳'!$AZ16,0)</f>
        <v>#N/A</v>
      </c>
      <c r="G15" s="46" t="e">
        <f ca="1">OFFSET('自動車台帳'!G16,'自動車台帳'!$AZ16,0)</f>
        <v>#N/A</v>
      </c>
      <c r="H15" s="47" t="e">
        <f ca="1">OFFSET('自動車台帳'!H16,'自動車台帳'!$AZ16,0)</f>
        <v>#N/A</v>
      </c>
      <c r="I15" s="48" t="e">
        <f ca="1">OFFSET('自動車台帳'!I16,'自動車台帳'!$AZ16,0)</f>
        <v>#N/A</v>
      </c>
      <c r="J15" s="46" t="e">
        <f ca="1">OFFSET('自動車台帳'!J16,'自動車台帳'!$AZ16,0)</f>
        <v>#N/A</v>
      </c>
      <c r="K15" s="46" t="e">
        <f ca="1">OFFSET('自動車台帳'!K16,'自動車台帳'!$AZ16,0)</f>
        <v>#N/A</v>
      </c>
      <c r="L15" s="47" t="e">
        <f ca="1">OFFSET('自動車台帳'!L16,'自動車台帳'!$AZ16,0)</f>
        <v>#N/A</v>
      </c>
      <c r="M15" s="49" t="e">
        <f ca="1">OFFSET('自動車台帳'!M16,'自動車台帳'!$AZ16,0)</f>
        <v>#N/A</v>
      </c>
      <c r="N15" s="50" t="e">
        <f ca="1">OFFSET('自動車台帳'!N16,'自動車台帳'!$AZ16,0)</f>
        <v>#N/A</v>
      </c>
      <c r="O15" s="50" t="e">
        <f ca="1">OFFSET('自動車台帳'!O16,'自動車台帳'!$AZ16,0)</f>
        <v>#N/A</v>
      </c>
      <c r="P15" s="50" t="e">
        <f ca="1">OFFSET('自動車台帳'!P16,'自動車台帳'!$AZ16,0)</f>
        <v>#N/A</v>
      </c>
      <c r="Q15" s="50" t="e">
        <f ca="1">OFFSET('自動車台帳'!Q16,'自動車台帳'!$AZ16,0)</f>
        <v>#N/A</v>
      </c>
      <c r="R15" s="46" t="e">
        <f ca="1">OFFSET('自動車台帳'!AM16,'自動車台帳'!$AZ16,0)</f>
        <v>#N/A</v>
      </c>
      <c r="S15" s="46" t="e">
        <f ca="1">OFFSET('自動車台帳'!AN16,'自動車台帳'!$AZ16,0)</f>
        <v>#N/A</v>
      </c>
      <c r="T15" s="51" t="e">
        <f ca="1">OFFSET('自動車台帳'!$AO16,'自動車台帳'!$AZ16,0)</f>
        <v>#N/A</v>
      </c>
      <c r="U15" s="52" t="e">
        <f ca="1">OFFSET('自動車台帳'!AP16,'自動車台帳'!$AZ16,0)</f>
        <v>#N/A</v>
      </c>
      <c r="V15" s="52" t="e">
        <f ca="1">OFFSET('自動車台帳'!AQ16,'自動車台帳'!$AZ16,0)</f>
        <v>#N/A</v>
      </c>
    </row>
    <row r="16" spans="1:22" ht="13.5">
      <c r="A16" s="46" t="e">
        <f ca="1">OFFSET('自動車台帳'!A17,'自動車台帳'!$AZ17,0)</f>
        <v>#N/A</v>
      </c>
      <c r="B16" s="46" t="e">
        <f ca="1">OFFSET('自動車台帳'!B17,'自動車台帳'!$AZ17,0)</f>
        <v>#N/A</v>
      </c>
      <c r="C16" s="46">
        <f ca="1">IF(ISBLANK('自動車台帳'!C17)=TRUE,"",OFFSET('自動車台帳'!C17,'自動車台帳'!$AZ17,0))</f>
      </c>
      <c r="D16" s="46">
        <f ca="1">IF(ISBLANK('自動車台帳'!D17)=TRUE,"",OFFSET('自動車台帳'!D17,'自動車台帳'!$AZ17,0))</f>
      </c>
      <c r="E16" s="46">
        <f ca="1">IF(ISBLANK('自動車台帳'!E17)=TRUE,"",OFFSET('自動車台帳'!E17,'自動車台帳'!$AZ17,0))</f>
      </c>
      <c r="F16" s="46" t="e">
        <f ca="1">OFFSET('自動車台帳'!F17,'自動車台帳'!$AZ17,0)</f>
        <v>#N/A</v>
      </c>
      <c r="G16" s="46" t="e">
        <f ca="1">OFFSET('自動車台帳'!G17,'自動車台帳'!$AZ17,0)</f>
        <v>#N/A</v>
      </c>
      <c r="H16" s="47" t="e">
        <f ca="1">OFFSET('自動車台帳'!H17,'自動車台帳'!$AZ17,0)</f>
        <v>#N/A</v>
      </c>
      <c r="I16" s="48" t="e">
        <f ca="1">OFFSET('自動車台帳'!I17,'自動車台帳'!$AZ17,0)</f>
        <v>#N/A</v>
      </c>
      <c r="J16" s="46" t="e">
        <f ca="1">OFFSET('自動車台帳'!J17,'自動車台帳'!$AZ17,0)</f>
        <v>#N/A</v>
      </c>
      <c r="K16" s="46" t="e">
        <f ca="1">OFFSET('自動車台帳'!K17,'自動車台帳'!$AZ17,0)</f>
        <v>#N/A</v>
      </c>
      <c r="L16" s="47" t="e">
        <f ca="1">OFFSET('自動車台帳'!L17,'自動車台帳'!$AZ17,0)</f>
        <v>#N/A</v>
      </c>
      <c r="M16" s="49" t="e">
        <f ca="1">OFFSET('自動車台帳'!M17,'自動車台帳'!$AZ17,0)</f>
        <v>#N/A</v>
      </c>
      <c r="N16" s="50" t="e">
        <f ca="1">OFFSET('自動車台帳'!N17,'自動車台帳'!$AZ17,0)</f>
        <v>#N/A</v>
      </c>
      <c r="O16" s="50" t="e">
        <f ca="1">OFFSET('自動車台帳'!O17,'自動車台帳'!$AZ17,0)</f>
        <v>#N/A</v>
      </c>
      <c r="P16" s="50" t="e">
        <f ca="1">OFFSET('自動車台帳'!P17,'自動車台帳'!$AZ17,0)</f>
        <v>#N/A</v>
      </c>
      <c r="Q16" s="50" t="e">
        <f ca="1">OFFSET('自動車台帳'!Q17,'自動車台帳'!$AZ17,0)</f>
        <v>#N/A</v>
      </c>
      <c r="R16" s="46" t="e">
        <f ca="1">OFFSET('自動車台帳'!AM17,'自動車台帳'!$AZ17,0)</f>
        <v>#N/A</v>
      </c>
      <c r="S16" s="46" t="e">
        <f ca="1">OFFSET('自動車台帳'!AN17,'自動車台帳'!$AZ17,0)</f>
        <v>#N/A</v>
      </c>
      <c r="T16" s="51" t="e">
        <f ca="1">OFFSET('自動車台帳'!$AO17,'自動車台帳'!$AZ17,0)</f>
        <v>#N/A</v>
      </c>
      <c r="U16" s="52" t="e">
        <f ca="1">OFFSET('自動車台帳'!AP17,'自動車台帳'!$AZ17,0)</f>
        <v>#N/A</v>
      </c>
      <c r="V16" s="52" t="e">
        <f ca="1">OFFSET('自動車台帳'!AQ17,'自動車台帳'!$AZ17,0)</f>
        <v>#N/A</v>
      </c>
    </row>
    <row r="17" spans="1:22" ht="13.5">
      <c r="A17" s="46" t="e">
        <f ca="1">OFFSET('自動車台帳'!A18,'自動車台帳'!$AZ18,0)</f>
        <v>#N/A</v>
      </c>
      <c r="B17" s="46" t="e">
        <f ca="1">OFFSET('自動車台帳'!B18,'自動車台帳'!$AZ18,0)</f>
        <v>#N/A</v>
      </c>
      <c r="C17" s="46">
        <f ca="1">IF(ISBLANK('自動車台帳'!C18)=TRUE,"",OFFSET('自動車台帳'!C18,'自動車台帳'!$AZ18,0))</f>
      </c>
      <c r="D17" s="46">
        <f ca="1">IF(ISBLANK('自動車台帳'!D18)=TRUE,"",OFFSET('自動車台帳'!D18,'自動車台帳'!$AZ18,0))</f>
      </c>
      <c r="E17" s="46">
        <f ca="1">IF(ISBLANK('自動車台帳'!E18)=TRUE,"",OFFSET('自動車台帳'!E18,'自動車台帳'!$AZ18,0))</f>
      </c>
      <c r="F17" s="46" t="e">
        <f ca="1">OFFSET('自動車台帳'!F18,'自動車台帳'!$AZ18,0)</f>
        <v>#N/A</v>
      </c>
      <c r="G17" s="46" t="e">
        <f ca="1">OFFSET('自動車台帳'!G18,'自動車台帳'!$AZ18,0)</f>
        <v>#N/A</v>
      </c>
      <c r="H17" s="47" t="e">
        <f ca="1">OFFSET('自動車台帳'!H18,'自動車台帳'!$AZ18,0)</f>
        <v>#N/A</v>
      </c>
      <c r="I17" s="48" t="e">
        <f ca="1">OFFSET('自動車台帳'!I18,'自動車台帳'!$AZ18,0)</f>
        <v>#N/A</v>
      </c>
      <c r="J17" s="46" t="e">
        <f ca="1">OFFSET('自動車台帳'!J18,'自動車台帳'!$AZ18,0)</f>
        <v>#N/A</v>
      </c>
      <c r="K17" s="46" t="e">
        <f ca="1">OFFSET('自動車台帳'!K18,'自動車台帳'!$AZ18,0)</f>
        <v>#N/A</v>
      </c>
      <c r="L17" s="47" t="e">
        <f ca="1">OFFSET('自動車台帳'!L18,'自動車台帳'!$AZ18,0)</f>
        <v>#N/A</v>
      </c>
      <c r="M17" s="49" t="e">
        <f ca="1">OFFSET('自動車台帳'!M18,'自動車台帳'!$AZ18,0)</f>
        <v>#N/A</v>
      </c>
      <c r="N17" s="50" t="e">
        <f ca="1">OFFSET('自動車台帳'!N18,'自動車台帳'!$AZ18,0)</f>
        <v>#N/A</v>
      </c>
      <c r="O17" s="50" t="e">
        <f ca="1">OFFSET('自動車台帳'!O18,'自動車台帳'!$AZ18,0)</f>
        <v>#N/A</v>
      </c>
      <c r="P17" s="50" t="e">
        <f ca="1">OFFSET('自動車台帳'!P18,'自動車台帳'!$AZ18,0)</f>
        <v>#N/A</v>
      </c>
      <c r="Q17" s="50" t="e">
        <f ca="1">OFFSET('自動車台帳'!Q18,'自動車台帳'!$AZ18,0)</f>
        <v>#N/A</v>
      </c>
      <c r="R17" s="46" t="e">
        <f ca="1">OFFSET('自動車台帳'!AM18,'自動車台帳'!$AZ18,0)</f>
        <v>#N/A</v>
      </c>
      <c r="S17" s="46" t="e">
        <f ca="1">OFFSET('自動車台帳'!AN18,'自動車台帳'!$AZ18,0)</f>
        <v>#N/A</v>
      </c>
      <c r="T17" s="51" t="e">
        <f ca="1">OFFSET('自動車台帳'!$AO18,'自動車台帳'!$AZ18,0)</f>
        <v>#N/A</v>
      </c>
      <c r="U17" s="52" t="e">
        <f ca="1">OFFSET('自動車台帳'!AP18,'自動車台帳'!$AZ18,0)</f>
        <v>#N/A</v>
      </c>
      <c r="V17" s="52" t="e">
        <f ca="1">OFFSET('自動車台帳'!AQ18,'自動車台帳'!$AZ18,0)</f>
        <v>#N/A</v>
      </c>
    </row>
    <row r="18" spans="1:22" ht="13.5">
      <c r="A18" s="46" t="e">
        <f ca="1">OFFSET('自動車台帳'!A19,'自動車台帳'!$AZ19,0)</f>
        <v>#N/A</v>
      </c>
      <c r="B18" s="46" t="e">
        <f ca="1">OFFSET('自動車台帳'!B19,'自動車台帳'!$AZ19,0)</f>
        <v>#N/A</v>
      </c>
      <c r="C18" s="46">
        <f ca="1">IF(ISBLANK('自動車台帳'!C19)=TRUE,"",OFFSET('自動車台帳'!C19,'自動車台帳'!$AZ19,0))</f>
      </c>
      <c r="D18" s="46">
        <f ca="1">IF(ISBLANK('自動車台帳'!D19)=TRUE,"",OFFSET('自動車台帳'!D19,'自動車台帳'!$AZ19,0))</f>
      </c>
      <c r="E18" s="46">
        <f ca="1">IF(ISBLANK('自動車台帳'!E19)=TRUE,"",OFFSET('自動車台帳'!E19,'自動車台帳'!$AZ19,0))</f>
      </c>
      <c r="F18" s="46" t="e">
        <f ca="1">OFFSET('自動車台帳'!F19,'自動車台帳'!$AZ19,0)</f>
        <v>#N/A</v>
      </c>
      <c r="G18" s="46" t="e">
        <f ca="1">OFFSET('自動車台帳'!G19,'自動車台帳'!$AZ19,0)</f>
        <v>#N/A</v>
      </c>
      <c r="H18" s="47" t="e">
        <f ca="1">OFFSET('自動車台帳'!H19,'自動車台帳'!$AZ19,0)</f>
        <v>#N/A</v>
      </c>
      <c r="I18" s="48" t="e">
        <f ca="1">OFFSET('自動車台帳'!I19,'自動車台帳'!$AZ19,0)</f>
        <v>#N/A</v>
      </c>
      <c r="J18" s="46" t="e">
        <f ca="1">OFFSET('自動車台帳'!J19,'自動車台帳'!$AZ19,0)</f>
        <v>#N/A</v>
      </c>
      <c r="K18" s="46" t="e">
        <f ca="1">OFFSET('自動車台帳'!K19,'自動車台帳'!$AZ19,0)</f>
        <v>#N/A</v>
      </c>
      <c r="L18" s="47" t="e">
        <f ca="1">OFFSET('自動車台帳'!L19,'自動車台帳'!$AZ19,0)</f>
        <v>#N/A</v>
      </c>
      <c r="M18" s="49" t="e">
        <f ca="1">OFFSET('自動車台帳'!M19,'自動車台帳'!$AZ19,0)</f>
        <v>#N/A</v>
      </c>
      <c r="N18" s="50" t="e">
        <f ca="1">OFFSET('自動車台帳'!N19,'自動車台帳'!$AZ19,0)</f>
        <v>#N/A</v>
      </c>
      <c r="O18" s="50" t="e">
        <f ca="1">OFFSET('自動車台帳'!O19,'自動車台帳'!$AZ19,0)</f>
        <v>#N/A</v>
      </c>
      <c r="P18" s="50" t="e">
        <f ca="1">OFFSET('自動車台帳'!P19,'自動車台帳'!$AZ19,0)</f>
        <v>#N/A</v>
      </c>
      <c r="Q18" s="50" t="e">
        <f ca="1">OFFSET('自動車台帳'!Q19,'自動車台帳'!$AZ19,0)</f>
        <v>#N/A</v>
      </c>
      <c r="R18" s="46" t="e">
        <f ca="1">OFFSET('自動車台帳'!AM19,'自動車台帳'!$AZ19,0)</f>
        <v>#N/A</v>
      </c>
      <c r="S18" s="46" t="e">
        <f ca="1">OFFSET('自動車台帳'!AN19,'自動車台帳'!$AZ19,0)</f>
        <v>#N/A</v>
      </c>
      <c r="T18" s="51" t="e">
        <f ca="1">OFFSET('自動車台帳'!$AO19,'自動車台帳'!$AZ19,0)</f>
        <v>#N/A</v>
      </c>
      <c r="U18" s="52" t="e">
        <f ca="1">OFFSET('自動車台帳'!AP19,'自動車台帳'!$AZ19,0)</f>
        <v>#N/A</v>
      </c>
      <c r="V18" s="52" t="e">
        <f ca="1">OFFSET('自動車台帳'!AQ19,'自動車台帳'!$AZ19,0)</f>
        <v>#N/A</v>
      </c>
    </row>
    <row r="19" spans="1:22" ht="13.5">
      <c r="A19" s="46" t="e">
        <f ca="1">OFFSET('自動車台帳'!A20,'自動車台帳'!$AZ20,0)</f>
        <v>#N/A</v>
      </c>
      <c r="B19" s="46" t="e">
        <f ca="1">OFFSET('自動車台帳'!B20,'自動車台帳'!$AZ20,0)</f>
        <v>#N/A</v>
      </c>
      <c r="C19" s="46">
        <f ca="1">IF(ISBLANK('自動車台帳'!C20)=TRUE,"",OFFSET('自動車台帳'!C20,'自動車台帳'!$AZ20,0))</f>
      </c>
      <c r="D19" s="46">
        <f ca="1">IF(ISBLANK('自動車台帳'!D20)=TRUE,"",OFFSET('自動車台帳'!D20,'自動車台帳'!$AZ20,0))</f>
      </c>
      <c r="E19" s="46">
        <f ca="1">IF(ISBLANK('自動車台帳'!E20)=TRUE,"",OFFSET('自動車台帳'!E20,'自動車台帳'!$AZ20,0))</f>
      </c>
      <c r="F19" s="46" t="e">
        <f ca="1">OFFSET('自動車台帳'!F20,'自動車台帳'!$AZ20,0)</f>
        <v>#N/A</v>
      </c>
      <c r="G19" s="46" t="e">
        <f ca="1">OFFSET('自動車台帳'!G20,'自動車台帳'!$AZ20,0)</f>
        <v>#N/A</v>
      </c>
      <c r="H19" s="47" t="e">
        <f ca="1">OFFSET('自動車台帳'!H20,'自動車台帳'!$AZ20,0)</f>
        <v>#N/A</v>
      </c>
      <c r="I19" s="48" t="e">
        <f ca="1">OFFSET('自動車台帳'!I20,'自動車台帳'!$AZ20,0)</f>
        <v>#N/A</v>
      </c>
      <c r="J19" s="46" t="e">
        <f ca="1">OFFSET('自動車台帳'!J20,'自動車台帳'!$AZ20,0)</f>
        <v>#N/A</v>
      </c>
      <c r="K19" s="46" t="e">
        <f ca="1">OFFSET('自動車台帳'!K20,'自動車台帳'!$AZ20,0)</f>
        <v>#N/A</v>
      </c>
      <c r="L19" s="47" t="e">
        <f ca="1">OFFSET('自動車台帳'!L20,'自動車台帳'!$AZ20,0)</f>
        <v>#N/A</v>
      </c>
      <c r="M19" s="49" t="e">
        <f ca="1">OFFSET('自動車台帳'!M20,'自動車台帳'!$AZ20,0)</f>
        <v>#N/A</v>
      </c>
      <c r="N19" s="50" t="e">
        <f ca="1">OFFSET('自動車台帳'!N20,'自動車台帳'!$AZ20,0)</f>
        <v>#N/A</v>
      </c>
      <c r="O19" s="50" t="e">
        <f ca="1">OFFSET('自動車台帳'!O20,'自動車台帳'!$AZ20,0)</f>
        <v>#N/A</v>
      </c>
      <c r="P19" s="50" t="e">
        <f ca="1">OFFSET('自動車台帳'!P20,'自動車台帳'!$AZ20,0)</f>
        <v>#N/A</v>
      </c>
      <c r="Q19" s="50" t="e">
        <f ca="1">OFFSET('自動車台帳'!Q20,'自動車台帳'!$AZ20,0)</f>
        <v>#N/A</v>
      </c>
      <c r="R19" s="46" t="e">
        <f ca="1">OFFSET('自動車台帳'!AM20,'自動車台帳'!$AZ20,0)</f>
        <v>#N/A</v>
      </c>
      <c r="S19" s="46" t="e">
        <f ca="1">OFFSET('自動車台帳'!AN20,'自動車台帳'!$AZ20,0)</f>
        <v>#N/A</v>
      </c>
      <c r="T19" s="51" t="e">
        <f ca="1">OFFSET('自動車台帳'!$AO20,'自動車台帳'!$AZ20,0)</f>
        <v>#N/A</v>
      </c>
      <c r="U19" s="52" t="e">
        <f ca="1">OFFSET('自動車台帳'!AP20,'自動車台帳'!$AZ20,0)</f>
        <v>#N/A</v>
      </c>
      <c r="V19" s="52" t="e">
        <f ca="1">OFFSET('自動車台帳'!AQ20,'自動車台帳'!$AZ20,0)</f>
        <v>#N/A</v>
      </c>
    </row>
    <row r="20" spans="1:22" ht="13.5">
      <c r="A20" s="46" t="e">
        <f ca="1">OFFSET('自動車台帳'!A21,'自動車台帳'!$AZ21,0)</f>
        <v>#N/A</v>
      </c>
      <c r="B20" s="46" t="e">
        <f ca="1">OFFSET('自動車台帳'!B21,'自動車台帳'!$AZ21,0)</f>
        <v>#N/A</v>
      </c>
      <c r="C20" s="46">
        <f ca="1">IF(ISBLANK('自動車台帳'!C21)=TRUE,"",OFFSET('自動車台帳'!C21,'自動車台帳'!$AZ21,0))</f>
      </c>
      <c r="D20" s="46">
        <f ca="1">IF(ISBLANK('自動車台帳'!D21)=TRUE,"",OFFSET('自動車台帳'!D21,'自動車台帳'!$AZ21,0))</f>
      </c>
      <c r="E20" s="46">
        <f ca="1">IF(ISBLANK('自動車台帳'!E21)=TRUE,"",OFFSET('自動車台帳'!E21,'自動車台帳'!$AZ21,0))</f>
      </c>
      <c r="F20" s="46" t="e">
        <f ca="1">OFFSET('自動車台帳'!F21,'自動車台帳'!$AZ21,0)</f>
        <v>#N/A</v>
      </c>
      <c r="G20" s="46" t="e">
        <f ca="1">OFFSET('自動車台帳'!G21,'自動車台帳'!$AZ21,0)</f>
        <v>#N/A</v>
      </c>
      <c r="H20" s="47" t="e">
        <f ca="1">OFFSET('自動車台帳'!H21,'自動車台帳'!$AZ21,0)</f>
        <v>#N/A</v>
      </c>
      <c r="I20" s="48" t="e">
        <f ca="1">OFFSET('自動車台帳'!I21,'自動車台帳'!$AZ21,0)</f>
        <v>#N/A</v>
      </c>
      <c r="J20" s="46" t="e">
        <f ca="1">OFFSET('自動車台帳'!J21,'自動車台帳'!$AZ21,0)</f>
        <v>#N/A</v>
      </c>
      <c r="K20" s="46" t="e">
        <f ca="1">OFFSET('自動車台帳'!K21,'自動車台帳'!$AZ21,0)</f>
        <v>#N/A</v>
      </c>
      <c r="L20" s="47" t="e">
        <f ca="1">OFFSET('自動車台帳'!L21,'自動車台帳'!$AZ21,0)</f>
        <v>#N/A</v>
      </c>
      <c r="M20" s="49" t="e">
        <f ca="1">OFFSET('自動車台帳'!M21,'自動車台帳'!$AZ21,0)</f>
        <v>#N/A</v>
      </c>
      <c r="N20" s="50" t="e">
        <f ca="1">OFFSET('自動車台帳'!N21,'自動車台帳'!$AZ21,0)</f>
        <v>#N/A</v>
      </c>
      <c r="O20" s="50" t="e">
        <f ca="1">OFFSET('自動車台帳'!O21,'自動車台帳'!$AZ21,0)</f>
        <v>#N/A</v>
      </c>
      <c r="P20" s="50" t="e">
        <f ca="1">OFFSET('自動車台帳'!P21,'自動車台帳'!$AZ21,0)</f>
        <v>#N/A</v>
      </c>
      <c r="Q20" s="50" t="e">
        <f ca="1">OFFSET('自動車台帳'!Q21,'自動車台帳'!$AZ21,0)</f>
        <v>#N/A</v>
      </c>
      <c r="R20" s="46" t="e">
        <f ca="1">OFFSET('自動車台帳'!AM21,'自動車台帳'!$AZ21,0)</f>
        <v>#N/A</v>
      </c>
      <c r="S20" s="46" t="e">
        <f ca="1">OFFSET('自動車台帳'!AN21,'自動車台帳'!$AZ21,0)</f>
        <v>#N/A</v>
      </c>
      <c r="T20" s="51" t="e">
        <f ca="1">OFFSET('自動車台帳'!$AO21,'自動車台帳'!$AZ21,0)</f>
        <v>#N/A</v>
      </c>
      <c r="U20" s="52" t="e">
        <f ca="1">OFFSET('自動車台帳'!AP21,'自動車台帳'!$AZ21,0)</f>
        <v>#N/A</v>
      </c>
      <c r="V20" s="52" t="e">
        <f ca="1">OFFSET('自動車台帳'!AQ21,'自動車台帳'!$AZ21,0)</f>
        <v>#N/A</v>
      </c>
    </row>
    <row r="21" spans="1:22" ht="13.5">
      <c r="A21" s="46" t="e">
        <f ca="1">OFFSET('自動車台帳'!A22,'自動車台帳'!$AZ22,0)</f>
        <v>#N/A</v>
      </c>
      <c r="B21" s="46" t="e">
        <f ca="1">OFFSET('自動車台帳'!B22,'自動車台帳'!$AZ22,0)</f>
        <v>#N/A</v>
      </c>
      <c r="C21" s="46">
        <f ca="1">IF(ISBLANK('自動車台帳'!C22)=TRUE,"",OFFSET('自動車台帳'!C22,'自動車台帳'!$AZ22,0))</f>
      </c>
      <c r="D21" s="46">
        <f ca="1">IF(ISBLANK('自動車台帳'!D22)=TRUE,"",OFFSET('自動車台帳'!D22,'自動車台帳'!$AZ22,0))</f>
      </c>
      <c r="E21" s="46">
        <f ca="1">IF(ISBLANK('自動車台帳'!E22)=TRUE,"",OFFSET('自動車台帳'!E22,'自動車台帳'!$AZ22,0))</f>
      </c>
      <c r="F21" s="46" t="e">
        <f ca="1">OFFSET('自動車台帳'!F22,'自動車台帳'!$AZ22,0)</f>
        <v>#N/A</v>
      </c>
      <c r="G21" s="46" t="e">
        <f ca="1">OFFSET('自動車台帳'!G22,'自動車台帳'!$AZ22,0)</f>
        <v>#N/A</v>
      </c>
      <c r="H21" s="47" t="e">
        <f ca="1">OFFSET('自動車台帳'!H22,'自動車台帳'!$AZ22,0)</f>
        <v>#N/A</v>
      </c>
      <c r="I21" s="48" t="e">
        <f ca="1">OFFSET('自動車台帳'!I22,'自動車台帳'!$AZ22,0)</f>
        <v>#N/A</v>
      </c>
      <c r="J21" s="46" t="e">
        <f ca="1">OFFSET('自動車台帳'!J22,'自動車台帳'!$AZ22,0)</f>
        <v>#N/A</v>
      </c>
      <c r="K21" s="46" t="e">
        <f ca="1">OFFSET('自動車台帳'!K22,'自動車台帳'!$AZ22,0)</f>
        <v>#N/A</v>
      </c>
      <c r="L21" s="47" t="e">
        <f ca="1">OFFSET('自動車台帳'!L22,'自動車台帳'!$AZ22,0)</f>
        <v>#N/A</v>
      </c>
      <c r="M21" s="49" t="e">
        <f ca="1">OFFSET('自動車台帳'!M22,'自動車台帳'!$AZ22,0)</f>
        <v>#N/A</v>
      </c>
      <c r="N21" s="50" t="e">
        <f ca="1">OFFSET('自動車台帳'!N22,'自動車台帳'!$AZ22,0)</f>
        <v>#N/A</v>
      </c>
      <c r="O21" s="50" t="e">
        <f ca="1">OFFSET('自動車台帳'!O22,'自動車台帳'!$AZ22,0)</f>
        <v>#N/A</v>
      </c>
      <c r="P21" s="50" t="e">
        <f ca="1">OFFSET('自動車台帳'!P22,'自動車台帳'!$AZ22,0)</f>
        <v>#N/A</v>
      </c>
      <c r="Q21" s="50" t="e">
        <f ca="1">OFFSET('自動車台帳'!Q22,'自動車台帳'!$AZ22,0)</f>
        <v>#N/A</v>
      </c>
      <c r="R21" s="46" t="e">
        <f ca="1">OFFSET('自動車台帳'!AM22,'自動車台帳'!$AZ22,0)</f>
        <v>#N/A</v>
      </c>
      <c r="S21" s="46" t="e">
        <f ca="1">OFFSET('自動車台帳'!AN22,'自動車台帳'!$AZ22,0)</f>
        <v>#N/A</v>
      </c>
      <c r="T21" s="51" t="e">
        <f ca="1">OFFSET('自動車台帳'!$AO22,'自動車台帳'!$AZ22,0)</f>
        <v>#N/A</v>
      </c>
      <c r="U21" s="52" t="e">
        <f ca="1">OFFSET('自動車台帳'!AP22,'自動車台帳'!$AZ22,0)</f>
        <v>#N/A</v>
      </c>
      <c r="V21" s="52" t="e">
        <f ca="1">OFFSET('自動車台帳'!AQ22,'自動車台帳'!$AZ22,0)</f>
        <v>#N/A</v>
      </c>
    </row>
    <row r="22" spans="1:22" ht="13.5">
      <c r="A22" s="46" t="e">
        <f ca="1">OFFSET('自動車台帳'!A23,'自動車台帳'!$AZ23,0)</f>
        <v>#N/A</v>
      </c>
      <c r="B22" s="46" t="e">
        <f ca="1">OFFSET('自動車台帳'!B23,'自動車台帳'!$AZ23,0)</f>
        <v>#N/A</v>
      </c>
      <c r="C22" s="46">
        <f ca="1">IF(ISBLANK('自動車台帳'!C23)=TRUE,"",OFFSET('自動車台帳'!C23,'自動車台帳'!$AZ23,0))</f>
      </c>
      <c r="D22" s="46">
        <f ca="1">IF(ISBLANK('自動車台帳'!D23)=TRUE,"",OFFSET('自動車台帳'!D23,'自動車台帳'!$AZ23,0))</f>
      </c>
      <c r="E22" s="46">
        <f ca="1">IF(ISBLANK('自動車台帳'!E23)=TRUE,"",OFFSET('自動車台帳'!E23,'自動車台帳'!$AZ23,0))</f>
      </c>
      <c r="F22" s="46" t="e">
        <f ca="1">OFFSET('自動車台帳'!F23,'自動車台帳'!$AZ23,0)</f>
        <v>#N/A</v>
      </c>
      <c r="G22" s="46" t="e">
        <f ca="1">OFFSET('自動車台帳'!G23,'自動車台帳'!$AZ23,0)</f>
        <v>#N/A</v>
      </c>
      <c r="H22" s="47" t="e">
        <f ca="1">OFFSET('自動車台帳'!H23,'自動車台帳'!$AZ23,0)</f>
        <v>#N/A</v>
      </c>
      <c r="I22" s="48" t="e">
        <f ca="1">OFFSET('自動車台帳'!I23,'自動車台帳'!$AZ23,0)</f>
        <v>#N/A</v>
      </c>
      <c r="J22" s="46" t="e">
        <f ca="1">OFFSET('自動車台帳'!J23,'自動車台帳'!$AZ23,0)</f>
        <v>#N/A</v>
      </c>
      <c r="K22" s="46" t="e">
        <f ca="1">OFFSET('自動車台帳'!K23,'自動車台帳'!$AZ23,0)</f>
        <v>#N/A</v>
      </c>
      <c r="L22" s="47" t="e">
        <f ca="1">OFFSET('自動車台帳'!L23,'自動車台帳'!$AZ23,0)</f>
        <v>#N/A</v>
      </c>
      <c r="M22" s="49" t="e">
        <f ca="1">OFFSET('自動車台帳'!M23,'自動車台帳'!$AZ23,0)</f>
        <v>#N/A</v>
      </c>
      <c r="N22" s="50" t="e">
        <f ca="1">OFFSET('自動車台帳'!N23,'自動車台帳'!$AZ23,0)</f>
        <v>#N/A</v>
      </c>
      <c r="O22" s="50" t="e">
        <f ca="1">OFFSET('自動車台帳'!O23,'自動車台帳'!$AZ23,0)</f>
        <v>#N/A</v>
      </c>
      <c r="P22" s="50" t="e">
        <f ca="1">OFFSET('自動車台帳'!P23,'自動車台帳'!$AZ23,0)</f>
        <v>#N/A</v>
      </c>
      <c r="Q22" s="50" t="e">
        <f ca="1">OFFSET('自動車台帳'!Q23,'自動車台帳'!$AZ23,0)</f>
        <v>#N/A</v>
      </c>
      <c r="R22" s="46" t="e">
        <f ca="1">OFFSET('自動車台帳'!AM23,'自動車台帳'!$AZ23,0)</f>
        <v>#N/A</v>
      </c>
      <c r="S22" s="46" t="e">
        <f ca="1">OFFSET('自動車台帳'!AN23,'自動車台帳'!$AZ23,0)</f>
        <v>#N/A</v>
      </c>
      <c r="T22" s="51" t="e">
        <f ca="1">OFFSET('自動車台帳'!$AO23,'自動車台帳'!$AZ23,0)</f>
        <v>#N/A</v>
      </c>
      <c r="U22" s="52" t="e">
        <f ca="1">OFFSET('自動車台帳'!AP23,'自動車台帳'!$AZ23,0)</f>
        <v>#N/A</v>
      </c>
      <c r="V22" s="52" t="e">
        <f ca="1">OFFSET('自動車台帳'!AQ23,'自動車台帳'!$AZ23,0)</f>
        <v>#N/A</v>
      </c>
    </row>
    <row r="23" spans="1:22" ht="13.5">
      <c r="A23" s="46" t="e">
        <f ca="1">OFFSET('自動車台帳'!A24,'自動車台帳'!$AZ24,0)</f>
        <v>#N/A</v>
      </c>
      <c r="B23" s="46" t="e">
        <f ca="1">OFFSET('自動車台帳'!B24,'自動車台帳'!$AZ24,0)</f>
        <v>#N/A</v>
      </c>
      <c r="C23" s="46">
        <f ca="1">IF(ISBLANK('自動車台帳'!C24)=TRUE,"",OFFSET('自動車台帳'!C24,'自動車台帳'!$AZ24,0))</f>
      </c>
      <c r="D23" s="46">
        <f ca="1">IF(ISBLANK('自動車台帳'!D24)=TRUE,"",OFFSET('自動車台帳'!D24,'自動車台帳'!$AZ24,0))</f>
      </c>
      <c r="E23" s="46">
        <f ca="1">IF(ISBLANK('自動車台帳'!E24)=TRUE,"",OFFSET('自動車台帳'!E24,'自動車台帳'!$AZ24,0))</f>
      </c>
      <c r="F23" s="46" t="e">
        <f ca="1">OFFSET('自動車台帳'!F24,'自動車台帳'!$AZ24,0)</f>
        <v>#N/A</v>
      </c>
      <c r="G23" s="46" t="e">
        <f ca="1">OFFSET('自動車台帳'!G24,'自動車台帳'!$AZ24,0)</f>
        <v>#N/A</v>
      </c>
      <c r="H23" s="47" t="e">
        <f ca="1">OFFSET('自動車台帳'!H24,'自動車台帳'!$AZ24,0)</f>
        <v>#N/A</v>
      </c>
      <c r="I23" s="48" t="e">
        <f ca="1">OFFSET('自動車台帳'!I24,'自動車台帳'!$AZ24,0)</f>
        <v>#N/A</v>
      </c>
      <c r="J23" s="46" t="e">
        <f ca="1">OFFSET('自動車台帳'!J24,'自動車台帳'!$AZ24,0)</f>
        <v>#N/A</v>
      </c>
      <c r="K23" s="46" t="e">
        <f ca="1">OFFSET('自動車台帳'!K24,'自動車台帳'!$AZ24,0)</f>
        <v>#N/A</v>
      </c>
      <c r="L23" s="47" t="e">
        <f ca="1">OFFSET('自動車台帳'!L24,'自動車台帳'!$AZ24,0)</f>
        <v>#N/A</v>
      </c>
      <c r="M23" s="49" t="e">
        <f ca="1">OFFSET('自動車台帳'!M24,'自動車台帳'!$AZ24,0)</f>
        <v>#N/A</v>
      </c>
      <c r="N23" s="50" t="e">
        <f ca="1">OFFSET('自動車台帳'!N24,'自動車台帳'!$AZ24,0)</f>
        <v>#N/A</v>
      </c>
      <c r="O23" s="50" t="e">
        <f ca="1">OFFSET('自動車台帳'!O24,'自動車台帳'!$AZ24,0)</f>
        <v>#N/A</v>
      </c>
      <c r="P23" s="50" t="e">
        <f ca="1">OFFSET('自動車台帳'!P24,'自動車台帳'!$AZ24,0)</f>
        <v>#N/A</v>
      </c>
      <c r="Q23" s="50" t="e">
        <f ca="1">OFFSET('自動車台帳'!Q24,'自動車台帳'!$AZ24,0)</f>
        <v>#N/A</v>
      </c>
      <c r="R23" s="46" t="e">
        <f ca="1">OFFSET('自動車台帳'!AM24,'自動車台帳'!$AZ24,0)</f>
        <v>#N/A</v>
      </c>
      <c r="S23" s="46" t="e">
        <f ca="1">OFFSET('自動車台帳'!AN24,'自動車台帳'!$AZ24,0)</f>
        <v>#N/A</v>
      </c>
      <c r="T23" s="51" t="e">
        <f ca="1">OFFSET('自動車台帳'!$AO24,'自動車台帳'!$AZ24,0)</f>
        <v>#N/A</v>
      </c>
      <c r="U23" s="52" t="e">
        <f ca="1">OFFSET('自動車台帳'!AP24,'自動車台帳'!$AZ24,0)</f>
        <v>#N/A</v>
      </c>
      <c r="V23" s="52" t="e">
        <f ca="1">OFFSET('自動車台帳'!AQ24,'自動車台帳'!$AZ24,0)</f>
        <v>#N/A</v>
      </c>
    </row>
    <row r="24" spans="1:22" ht="13.5">
      <c r="A24" s="46" t="e">
        <f ca="1">OFFSET('自動車台帳'!A25,'自動車台帳'!$AZ25,0)</f>
        <v>#N/A</v>
      </c>
      <c r="B24" s="46" t="e">
        <f ca="1">OFFSET('自動車台帳'!B25,'自動車台帳'!$AZ25,0)</f>
        <v>#N/A</v>
      </c>
      <c r="C24" s="46">
        <f ca="1">IF(ISBLANK('自動車台帳'!C25)=TRUE,"",OFFSET('自動車台帳'!C25,'自動車台帳'!$AZ25,0))</f>
      </c>
      <c r="D24" s="46">
        <f ca="1">IF(ISBLANK('自動車台帳'!D25)=TRUE,"",OFFSET('自動車台帳'!D25,'自動車台帳'!$AZ25,0))</f>
      </c>
      <c r="E24" s="46">
        <f ca="1">IF(ISBLANK('自動車台帳'!E25)=TRUE,"",OFFSET('自動車台帳'!E25,'自動車台帳'!$AZ25,0))</f>
      </c>
      <c r="F24" s="46" t="e">
        <f ca="1">OFFSET('自動車台帳'!F25,'自動車台帳'!$AZ25,0)</f>
        <v>#N/A</v>
      </c>
      <c r="G24" s="46" t="e">
        <f ca="1">OFFSET('自動車台帳'!G25,'自動車台帳'!$AZ25,0)</f>
        <v>#N/A</v>
      </c>
      <c r="H24" s="47" t="e">
        <f ca="1">OFFSET('自動車台帳'!H25,'自動車台帳'!$AZ25,0)</f>
        <v>#N/A</v>
      </c>
      <c r="I24" s="48" t="e">
        <f ca="1">OFFSET('自動車台帳'!I25,'自動車台帳'!$AZ25,0)</f>
        <v>#N/A</v>
      </c>
      <c r="J24" s="46" t="e">
        <f ca="1">OFFSET('自動車台帳'!J25,'自動車台帳'!$AZ25,0)</f>
        <v>#N/A</v>
      </c>
      <c r="K24" s="46" t="e">
        <f ca="1">OFFSET('自動車台帳'!K25,'自動車台帳'!$AZ25,0)</f>
        <v>#N/A</v>
      </c>
      <c r="L24" s="47" t="e">
        <f ca="1">OFFSET('自動車台帳'!L25,'自動車台帳'!$AZ25,0)</f>
        <v>#N/A</v>
      </c>
      <c r="M24" s="49" t="e">
        <f ca="1">OFFSET('自動車台帳'!M25,'自動車台帳'!$AZ25,0)</f>
        <v>#N/A</v>
      </c>
      <c r="N24" s="50" t="e">
        <f ca="1">OFFSET('自動車台帳'!N25,'自動車台帳'!$AZ25,0)</f>
        <v>#N/A</v>
      </c>
      <c r="O24" s="50" t="e">
        <f ca="1">OFFSET('自動車台帳'!O25,'自動車台帳'!$AZ25,0)</f>
        <v>#N/A</v>
      </c>
      <c r="P24" s="50" t="e">
        <f ca="1">OFFSET('自動車台帳'!P25,'自動車台帳'!$AZ25,0)</f>
        <v>#N/A</v>
      </c>
      <c r="Q24" s="50" t="e">
        <f ca="1">OFFSET('自動車台帳'!Q25,'自動車台帳'!$AZ25,0)</f>
        <v>#N/A</v>
      </c>
      <c r="R24" s="46" t="e">
        <f ca="1">OFFSET('自動車台帳'!AM25,'自動車台帳'!$AZ25,0)</f>
        <v>#N/A</v>
      </c>
      <c r="S24" s="46" t="e">
        <f ca="1">OFFSET('自動車台帳'!AN25,'自動車台帳'!$AZ25,0)</f>
        <v>#N/A</v>
      </c>
      <c r="T24" s="51" t="e">
        <f ca="1">OFFSET('自動車台帳'!$AO25,'自動車台帳'!$AZ25,0)</f>
        <v>#N/A</v>
      </c>
      <c r="U24" s="52" t="e">
        <f ca="1">OFFSET('自動車台帳'!AP25,'自動車台帳'!$AZ25,0)</f>
        <v>#N/A</v>
      </c>
      <c r="V24" s="52" t="e">
        <f ca="1">OFFSET('自動車台帳'!AQ25,'自動車台帳'!$AZ25,0)</f>
        <v>#N/A</v>
      </c>
    </row>
    <row r="25" spans="1:22" ht="13.5">
      <c r="A25" s="46" t="e">
        <f ca="1">OFFSET('自動車台帳'!A26,'自動車台帳'!$AZ26,0)</f>
        <v>#N/A</v>
      </c>
      <c r="B25" s="46" t="e">
        <f ca="1">OFFSET('自動車台帳'!B26,'自動車台帳'!$AZ26,0)</f>
        <v>#N/A</v>
      </c>
      <c r="C25" s="46">
        <f ca="1">IF(ISBLANK('自動車台帳'!C26)=TRUE,"",OFFSET('自動車台帳'!C26,'自動車台帳'!$AZ26,0))</f>
      </c>
      <c r="D25" s="46">
        <f ca="1">IF(ISBLANK('自動車台帳'!D26)=TRUE,"",OFFSET('自動車台帳'!D26,'自動車台帳'!$AZ26,0))</f>
      </c>
      <c r="E25" s="46">
        <f ca="1">IF(ISBLANK('自動車台帳'!E26)=TRUE,"",OFFSET('自動車台帳'!E26,'自動車台帳'!$AZ26,0))</f>
      </c>
      <c r="F25" s="46" t="e">
        <f ca="1">OFFSET('自動車台帳'!F26,'自動車台帳'!$AZ26,0)</f>
        <v>#N/A</v>
      </c>
      <c r="G25" s="46" t="e">
        <f ca="1">OFFSET('自動車台帳'!G26,'自動車台帳'!$AZ26,0)</f>
        <v>#N/A</v>
      </c>
      <c r="H25" s="47" t="e">
        <f ca="1">OFFSET('自動車台帳'!H26,'自動車台帳'!$AZ26,0)</f>
        <v>#N/A</v>
      </c>
      <c r="I25" s="48" t="e">
        <f ca="1">OFFSET('自動車台帳'!I26,'自動車台帳'!$AZ26,0)</f>
        <v>#N/A</v>
      </c>
      <c r="J25" s="46" t="e">
        <f ca="1">OFFSET('自動車台帳'!J26,'自動車台帳'!$AZ26,0)</f>
        <v>#N/A</v>
      </c>
      <c r="K25" s="46" t="e">
        <f ca="1">OFFSET('自動車台帳'!K26,'自動車台帳'!$AZ26,0)</f>
        <v>#N/A</v>
      </c>
      <c r="L25" s="47" t="e">
        <f ca="1">OFFSET('自動車台帳'!L26,'自動車台帳'!$AZ26,0)</f>
        <v>#N/A</v>
      </c>
      <c r="M25" s="49" t="e">
        <f ca="1">OFFSET('自動車台帳'!M26,'自動車台帳'!$AZ26,0)</f>
        <v>#N/A</v>
      </c>
      <c r="N25" s="50" t="e">
        <f ca="1">OFFSET('自動車台帳'!N26,'自動車台帳'!$AZ26,0)</f>
        <v>#N/A</v>
      </c>
      <c r="O25" s="50" t="e">
        <f ca="1">OFFSET('自動車台帳'!O26,'自動車台帳'!$AZ26,0)</f>
        <v>#N/A</v>
      </c>
      <c r="P25" s="50" t="e">
        <f ca="1">OFFSET('自動車台帳'!P26,'自動車台帳'!$AZ26,0)</f>
        <v>#N/A</v>
      </c>
      <c r="Q25" s="50" t="e">
        <f ca="1">OFFSET('自動車台帳'!Q26,'自動車台帳'!$AZ26,0)</f>
        <v>#N/A</v>
      </c>
      <c r="R25" s="46" t="e">
        <f ca="1">OFFSET('自動車台帳'!AM26,'自動車台帳'!$AZ26,0)</f>
        <v>#N/A</v>
      </c>
      <c r="S25" s="46" t="e">
        <f ca="1">OFFSET('自動車台帳'!AN26,'自動車台帳'!$AZ26,0)</f>
        <v>#N/A</v>
      </c>
      <c r="T25" s="51" t="e">
        <f ca="1">OFFSET('自動車台帳'!$AO26,'自動車台帳'!$AZ26,0)</f>
        <v>#N/A</v>
      </c>
      <c r="U25" s="52" t="e">
        <f ca="1">OFFSET('自動車台帳'!AP26,'自動車台帳'!$AZ26,0)</f>
        <v>#N/A</v>
      </c>
      <c r="V25" s="52" t="e">
        <f ca="1">OFFSET('自動車台帳'!AQ26,'自動車台帳'!$AZ26,0)</f>
        <v>#N/A</v>
      </c>
    </row>
    <row r="26" spans="1:22" ht="13.5">
      <c r="A26" s="46" t="e">
        <f ca="1">OFFSET('自動車台帳'!A27,'自動車台帳'!$AZ27,0)</f>
        <v>#N/A</v>
      </c>
      <c r="B26" s="46" t="e">
        <f ca="1">OFFSET('自動車台帳'!B27,'自動車台帳'!$AZ27,0)</f>
        <v>#N/A</v>
      </c>
      <c r="C26" s="46">
        <f ca="1">IF(ISBLANK('自動車台帳'!C27)=TRUE,"",OFFSET('自動車台帳'!C27,'自動車台帳'!$AZ27,0))</f>
      </c>
      <c r="D26" s="46">
        <f ca="1">IF(ISBLANK('自動車台帳'!D27)=TRUE,"",OFFSET('自動車台帳'!D27,'自動車台帳'!$AZ27,0))</f>
      </c>
      <c r="E26" s="46">
        <f ca="1">IF(ISBLANK('自動車台帳'!E27)=TRUE,"",OFFSET('自動車台帳'!E27,'自動車台帳'!$AZ27,0))</f>
      </c>
      <c r="F26" s="46" t="e">
        <f ca="1">OFFSET('自動車台帳'!F27,'自動車台帳'!$AZ27,0)</f>
        <v>#N/A</v>
      </c>
      <c r="G26" s="46" t="e">
        <f ca="1">OFFSET('自動車台帳'!G27,'自動車台帳'!$AZ27,0)</f>
        <v>#N/A</v>
      </c>
      <c r="H26" s="47" t="e">
        <f ca="1">OFFSET('自動車台帳'!H27,'自動車台帳'!$AZ27,0)</f>
        <v>#N/A</v>
      </c>
      <c r="I26" s="48" t="e">
        <f ca="1">OFFSET('自動車台帳'!I27,'自動車台帳'!$AZ27,0)</f>
        <v>#N/A</v>
      </c>
      <c r="J26" s="46" t="e">
        <f ca="1">OFFSET('自動車台帳'!J27,'自動車台帳'!$AZ27,0)</f>
        <v>#N/A</v>
      </c>
      <c r="K26" s="46" t="e">
        <f ca="1">OFFSET('自動車台帳'!K27,'自動車台帳'!$AZ27,0)</f>
        <v>#N/A</v>
      </c>
      <c r="L26" s="47" t="e">
        <f ca="1">OFFSET('自動車台帳'!L27,'自動車台帳'!$AZ27,0)</f>
        <v>#N/A</v>
      </c>
      <c r="M26" s="49" t="e">
        <f ca="1">OFFSET('自動車台帳'!M27,'自動車台帳'!$AZ27,0)</f>
        <v>#N/A</v>
      </c>
      <c r="N26" s="50" t="e">
        <f ca="1">OFFSET('自動車台帳'!N27,'自動車台帳'!$AZ27,0)</f>
        <v>#N/A</v>
      </c>
      <c r="O26" s="50" t="e">
        <f ca="1">OFFSET('自動車台帳'!O27,'自動車台帳'!$AZ27,0)</f>
        <v>#N/A</v>
      </c>
      <c r="P26" s="50" t="e">
        <f ca="1">OFFSET('自動車台帳'!P27,'自動車台帳'!$AZ27,0)</f>
        <v>#N/A</v>
      </c>
      <c r="Q26" s="50" t="e">
        <f ca="1">OFFSET('自動車台帳'!Q27,'自動車台帳'!$AZ27,0)</f>
        <v>#N/A</v>
      </c>
      <c r="R26" s="46" t="e">
        <f ca="1">OFFSET('自動車台帳'!AM27,'自動車台帳'!$AZ27,0)</f>
        <v>#N/A</v>
      </c>
      <c r="S26" s="46" t="e">
        <f ca="1">OFFSET('自動車台帳'!AN27,'自動車台帳'!$AZ27,0)</f>
        <v>#N/A</v>
      </c>
      <c r="T26" s="51" t="e">
        <f ca="1">OFFSET('自動車台帳'!$AO27,'自動車台帳'!$AZ27,0)</f>
        <v>#N/A</v>
      </c>
      <c r="U26" s="52" t="e">
        <f ca="1">OFFSET('自動車台帳'!AP27,'自動車台帳'!$AZ27,0)</f>
        <v>#N/A</v>
      </c>
      <c r="V26" s="52" t="e">
        <f ca="1">OFFSET('自動車台帳'!AQ27,'自動車台帳'!$AZ27,0)</f>
        <v>#N/A</v>
      </c>
    </row>
    <row r="27" spans="1:22" ht="13.5">
      <c r="A27" s="46" t="e">
        <f ca="1">OFFSET('自動車台帳'!A28,'自動車台帳'!$AZ28,0)</f>
        <v>#N/A</v>
      </c>
      <c r="B27" s="46" t="e">
        <f ca="1">OFFSET('自動車台帳'!B28,'自動車台帳'!$AZ28,0)</f>
        <v>#N/A</v>
      </c>
      <c r="C27" s="46">
        <f ca="1">IF(ISBLANK('自動車台帳'!C28)=TRUE,"",OFFSET('自動車台帳'!C28,'自動車台帳'!$AZ28,0))</f>
      </c>
      <c r="D27" s="46">
        <f ca="1">IF(ISBLANK('自動車台帳'!D28)=TRUE,"",OFFSET('自動車台帳'!D28,'自動車台帳'!$AZ28,0))</f>
      </c>
      <c r="E27" s="46">
        <f ca="1">IF(ISBLANK('自動車台帳'!E28)=TRUE,"",OFFSET('自動車台帳'!E28,'自動車台帳'!$AZ28,0))</f>
      </c>
      <c r="F27" s="46" t="e">
        <f ca="1">OFFSET('自動車台帳'!F28,'自動車台帳'!$AZ28,0)</f>
        <v>#N/A</v>
      </c>
      <c r="G27" s="46" t="e">
        <f ca="1">OFFSET('自動車台帳'!G28,'自動車台帳'!$AZ28,0)</f>
        <v>#N/A</v>
      </c>
      <c r="H27" s="47" t="e">
        <f ca="1">OFFSET('自動車台帳'!H28,'自動車台帳'!$AZ28,0)</f>
        <v>#N/A</v>
      </c>
      <c r="I27" s="48" t="e">
        <f ca="1">OFFSET('自動車台帳'!I28,'自動車台帳'!$AZ28,0)</f>
        <v>#N/A</v>
      </c>
      <c r="J27" s="46" t="e">
        <f ca="1">OFFSET('自動車台帳'!J28,'自動車台帳'!$AZ28,0)</f>
        <v>#N/A</v>
      </c>
      <c r="K27" s="46" t="e">
        <f ca="1">OFFSET('自動車台帳'!K28,'自動車台帳'!$AZ28,0)</f>
        <v>#N/A</v>
      </c>
      <c r="L27" s="47" t="e">
        <f ca="1">OFFSET('自動車台帳'!L28,'自動車台帳'!$AZ28,0)</f>
        <v>#N/A</v>
      </c>
      <c r="M27" s="49" t="e">
        <f ca="1">OFFSET('自動車台帳'!M28,'自動車台帳'!$AZ28,0)</f>
        <v>#N/A</v>
      </c>
      <c r="N27" s="50" t="e">
        <f ca="1">OFFSET('自動車台帳'!N28,'自動車台帳'!$AZ28,0)</f>
        <v>#N/A</v>
      </c>
      <c r="O27" s="50" t="e">
        <f ca="1">OFFSET('自動車台帳'!O28,'自動車台帳'!$AZ28,0)</f>
        <v>#N/A</v>
      </c>
      <c r="P27" s="50" t="e">
        <f ca="1">OFFSET('自動車台帳'!P28,'自動車台帳'!$AZ28,0)</f>
        <v>#N/A</v>
      </c>
      <c r="Q27" s="50" t="e">
        <f ca="1">OFFSET('自動車台帳'!Q28,'自動車台帳'!$AZ28,0)</f>
        <v>#N/A</v>
      </c>
      <c r="R27" s="46" t="e">
        <f ca="1">OFFSET('自動車台帳'!AM28,'自動車台帳'!$AZ28,0)</f>
        <v>#N/A</v>
      </c>
      <c r="S27" s="46" t="e">
        <f ca="1">OFFSET('自動車台帳'!AN28,'自動車台帳'!$AZ28,0)</f>
        <v>#N/A</v>
      </c>
      <c r="T27" s="51" t="e">
        <f ca="1">OFFSET('自動車台帳'!$AO28,'自動車台帳'!$AZ28,0)</f>
        <v>#N/A</v>
      </c>
      <c r="U27" s="52" t="e">
        <f ca="1">OFFSET('自動車台帳'!AP28,'自動車台帳'!$AZ28,0)</f>
        <v>#N/A</v>
      </c>
      <c r="V27" s="52" t="e">
        <f ca="1">OFFSET('自動車台帳'!AQ28,'自動車台帳'!$AZ28,0)</f>
        <v>#N/A</v>
      </c>
    </row>
    <row r="28" spans="1:22" ht="13.5">
      <c r="A28" s="46" t="e">
        <f ca="1">OFFSET('自動車台帳'!A29,'自動車台帳'!$AZ29,0)</f>
        <v>#N/A</v>
      </c>
      <c r="B28" s="46" t="e">
        <f ca="1">OFFSET('自動車台帳'!B29,'自動車台帳'!$AZ29,0)</f>
        <v>#N/A</v>
      </c>
      <c r="C28" s="46">
        <f ca="1">IF(ISBLANK('自動車台帳'!C29)=TRUE,"",OFFSET('自動車台帳'!C29,'自動車台帳'!$AZ29,0))</f>
      </c>
      <c r="D28" s="46">
        <f ca="1">IF(ISBLANK('自動車台帳'!D29)=TRUE,"",OFFSET('自動車台帳'!D29,'自動車台帳'!$AZ29,0))</f>
      </c>
      <c r="E28" s="46">
        <f ca="1">IF(ISBLANK('自動車台帳'!E29)=TRUE,"",OFFSET('自動車台帳'!E29,'自動車台帳'!$AZ29,0))</f>
      </c>
      <c r="F28" s="46" t="e">
        <f ca="1">OFFSET('自動車台帳'!F29,'自動車台帳'!$AZ29,0)</f>
        <v>#N/A</v>
      </c>
      <c r="G28" s="46" t="e">
        <f ca="1">OFFSET('自動車台帳'!G29,'自動車台帳'!$AZ29,0)</f>
        <v>#N/A</v>
      </c>
      <c r="H28" s="47" t="e">
        <f ca="1">OFFSET('自動車台帳'!H29,'自動車台帳'!$AZ29,0)</f>
        <v>#N/A</v>
      </c>
      <c r="I28" s="48" t="e">
        <f ca="1">OFFSET('自動車台帳'!I29,'自動車台帳'!$AZ29,0)</f>
        <v>#N/A</v>
      </c>
      <c r="J28" s="46" t="e">
        <f ca="1">OFFSET('自動車台帳'!J29,'自動車台帳'!$AZ29,0)</f>
        <v>#N/A</v>
      </c>
      <c r="K28" s="46" t="e">
        <f ca="1">OFFSET('自動車台帳'!K29,'自動車台帳'!$AZ29,0)</f>
        <v>#N/A</v>
      </c>
      <c r="L28" s="47" t="e">
        <f ca="1">OFFSET('自動車台帳'!L29,'自動車台帳'!$AZ29,0)</f>
        <v>#N/A</v>
      </c>
      <c r="M28" s="49" t="e">
        <f ca="1">OFFSET('自動車台帳'!M29,'自動車台帳'!$AZ29,0)</f>
        <v>#N/A</v>
      </c>
      <c r="N28" s="50" t="e">
        <f ca="1">OFFSET('自動車台帳'!N29,'自動車台帳'!$AZ29,0)</f>
        <v>#N/A</v>
      </c>
      <c r="O28" s="50" t="e">
        <f ca="1">OFFSET('自動車台帳'!O29,'自動車台帳'!$AZ29,0)</f>
        <v>#N/A</v>
      </c>
      <c r="P28" s="50" t="e">
        <f ca="1">OFFSET('自動車台帳'!P29,'自動車台帳'!$AZ29,0)</f>
        <v>#N/A</v>
      </c>
      <c r="Q28" s="50" t="e">
        <f ca="1">OFFSET('自動車台帳'!Q29,'自動車台帳'!$AZ29,0)</f>
        <v>#N/A</v>
      </c>
      <c r="R28" s="46" t="e">
        <f ca="1">OFFSET('自動車台帳'!AM29,'自動車台帳'!$AZ29,0)</f>
        <v>#N/A</v>
      </c>
      <c r="S28" s="46" t="e">
        <f ca="1">OFFSET('自動車台帳'!AN29,'自動車台帳'!$AZ29,0)</f>
        <v>#N/A</v>
      </c>
      <c r="T28" s="51" t="e">
        <f ca="1">OFFSET('自動車台帳'!$AO29,'自動車台帳'!$AZ29,0)</f>
        <v>#N/A</v>
      </c>
      <c r="U28" s="52" t="e">
        <f ca="1">OFFSET('自動車台帳'!AP29,'自動車台帳'!$AZ29,0)</f>
        <v>#N/A</v>
      </c>
      <c r="V28" s="52" t="e">
        <f ca="1">OFFSET('自動車台帳'!AQ29,'自動車台帳'!$AZ29,0)</f>
        <v>#N/A</v>
      </c>
    </row>
    <row r="29" spans="1:22" ht="13.5">
      <c r="A29" s="46" t="e">
        <f ca="1">OFFSET('自動車台帳'!A30,'自動車台帳'!$AZ30,0)</f>
        <v>#N/A</v>
      </c>
      <c r="B29" s="46" t="e">
        <f ca="1">OFFSET('自動車台帳'!B30,'自動車台帳'!$AZ30,0)</f>
        <v>#N/A</v>
      </c>
      <c r="C29" s="46">
        <f ca="1">IF(ISBLANK('自動車台帳'!C30)=TRUE,"",OFFSET('自動車台帳'!C30,'自動車台帳'!$AZ30,0))</f>
      </c>
      <c r="D29" s="46">
        <f ca="1">IF(ISBLANK('自動車台帳'!D30)=TRUE,"",OFFSET('自動車台帳'!D30,'自動車台帳'!$AZ30,0))</f>
      </c>
      <c r="E29" s="46">
        <f ca="1">IF(ISBLANK('自動車台帳'!E30)=TRUE,"",OFFSET('自動車台帳'!E30,'自動車台帳'!$AZ30,0))</f>
      </c>
      <c r="F29" s="46" t="e">
        <f ca="1">OFFSET('自動車台帳'!F30,'自動車台帳'!$AZ30,0)</f>
        <v>#N/A</v>
      </c>
      <c r="G29" s="46" t="e">
        <f ca="1">OFFSET('自動車台帳'!G30,'自動車台帳'!$AZ30,0)</f>
        <v>#N/A</v>
      </c>
      <c r="H29" s="47" t="e">
        <f ca="1">OFFSET('自動車台帳'!H30,'自動車台帳'!$AZ30,0)</f>
        <v>#N/A</v>
      </c>
      <c r="I29" s="48" t="e">
        <f ca="1">OFFSET('自動車台帳'!I30,'自動車台帳'!$AZ30,0)</f>
        <v>#N/A</v>
      </c>
      <c r="J29" s="46" t="e">
        <f ca="1">OFFSET('自動車台帳'!J30,'自動車台帳'!$AZ30,0)</f>
        <v>#N/A</v>
      </c>
      <c r="K29" s="46" t="e">
        <f ca="1">OFFSET('自動車台帳'!K30,'自動車台帳'!$AZ30,0)</f>
        <v>#N/A</v>
      </c>
      <c r="L29" s="47" t="e">
        <f ca="1">OFFSET('自動車台帳'!L30,'自動車台帳'!$AZ30,0)</f>
        <v>#N/A</v>
      </c>
      <c r="M29" s="49" t="e">
        <f ca="1">OFFSET('自動車台帳'!M30,'自動車台帳'!$AZ30,0)</f>
        <v>#N/A</v>
      </c>
      <c r="N29" s="50" t="e">
        <f ca="1">OFFSET('自動車台帳'!N30,'自動車台帳'!$AZ30,0)</f>
        <v>#N/A</v>
      </c>
      <c r="O29" s="50" t="e">
        <f ca="1">OFFSET('自動車台帳'!O30,'自動車台帳'!$AZ30,0)</f>
        <v>#N/A</v>
      </c>
      <c r="P29" s="50" t="e">
        <f ca="1">OFFSET('自動車台帳'!P30,'自動車台帳'!$AZ30,0)</f>
        <v>#N/A</v>
      </c>
      <c r="Q29" s="50" t="e">
        <f ca="1">OFFSET('自動車台帳'!Q30,'自動車台帳'!$AZ30,0)</f>
        <v>#N/A</v>
      </c>
      <c r="R29" s="46" t="e">
        <f ca="1">OFFSET('自動車台帳'!AM30,'自動車台帳'!$AZ30,0)</f>
        <v>#N/A</v>
      </c>
      <c r="S29" s="46" t="e">
        <f ca="1">OFFSET('自動車台帳'!AN30,'自動車台帳'!$AZ30,0)</f>
        <v>#N/A</v>
      </c>
      <c r="T29" s="51" t="e">
        <f ca="1">OFFSET('自動車台帳'!$AO30,'自動車台帳'!$AZ30,0)</f>
        <v>#N/A</v>
      </c>
      <c r="U29" s="52" t="e">
        <f ca="1">OFFSET('自動車台帳'!AP30,'自動車台帳'!$AZ30,0)</f>
        <v>#N/A</v>
      </c>
      <c r="V29" s="52" t="e">
        <f ca="1">OFFSET('自動車台帳'!AQ30,'自動車台帳'!$AZ30,0)</f>
        <v>#N/A</v>
      </c>
    </row>
    <row r="30" spans="1:22" ht="13.5">
      <c r="A30" s="46" t="e">
        <f ca="1">OFFSET('自動車台帳'!A31,'自動車台帳'!$AZ31,0)</f>
        <v>#N/A</v>
      </c>
      <c r="B30" s="46" t="e">
        <f ca="1">OFFSET('自動車台帳'!B31,'自動車台帳'!$AZ31,0)</f>
        <v>#N/A</v>
      </c>
      <c r="C30" s="46">
        <f ca="1">IF(ISBLANK('自動車台帳'!C31)=TRUE,"",OFFSET('自動車台帳'!C31,'自動車台帳'!$AZ31,0))</f>
      </c>
      <c r="D30" s="46">
        <f ca="1">IF(ISBLANK('自動車台帳'!D31)=TRUE,"",OFFSET('自動車台帳'!D31,'自動車台帳'!$AZ31,0))</f>
      </c>
      <c r="E30" s="46">
        <f ca="1">IF(ISBLANK('自動車台帳'!E31)=TRUE,"",OFFSET('自動車台帳'!E31,'自動車台帳'!$AZ31,0))</f>
      </c>
      <c r="F30" s="46" t="e">
        <f ca="1">OFFSET('自動車台帳'!F31,'自動車台帳'!$AZ31,0)</f>
        <v>#N/A</v>
      </c>
      <c r="G30" s="46" t="e">
        <f ca="1">OFFSET('自動車台帳'!G31,'自動車台帳'!$AZ31,0)</f>
        <v>#N/A</v>
      </c>
      <c r="H30" s="47" t="e">
        <f ca="1">OFFSET('自動車台帳'!H31,'自動車台帳'!$AZ31,0)</f>
        <v>#N/A</v>
      </c>
      <c r="I30" s="48" t="e">
        <f ca="1">OFFSET('自動車台帳'!I31,'自動車台帳'!$AZ31,0)</f>
        <v>#N/A</v>
      </c>
      <c r="J30" s="46" t="e">
        <f ca="1">OFFSET('自動車台帳'!J31,'自動車台帳'!$AZ31,0)</f>
        <v>#N/A</v>
      </c>
      <c r="K30" s="46" t="e">
        <f ca="1">OFFSET('自動車台帳'!K31,'自動車台帳'!$AZ31,0)</f>
        <v>#N/A</v>
      </c>
      <c r="L30" s="47" t="e">
        <f ca="1">OFFSET('自動車台帳'!L31,'自動車台帳'!$AZ31,0)</f>
        <v>#N/A</v>
      </c>
      <c r="M30" s="49" t="e">
        <f ca="1">OFFSET('自動車台帳'!M31,'自動車台帳'!$AZ31,0)</f>
        <v>#N/A</v>
      </c>
      <c r="N30" s="50" t="e">
        <f ca="1">OFFSET('自動車台帳'!N31,'自動車台帳'!$AZ31,0)</f>
        <v>#N/A</v>
      </c>
      <c r="O30" s="50" t="e">
        <f ca="1">OFFSET('自動車台帳'!O31,'自動車台帳'!$AZ31,0)</f>
        <v>#N/A</v>
      </c>
      <c r="P30" s="50" t="e">
        <f ca="1">OFFSET('自動車台帳'!P31,'自動車台帳'!$AZ31,0)</f>
        <v>#N/A</v>
      </c>
      <c r="Q30" s="50" t="e">
        <f ca="1">OFFSET('自動車台帳'!Q31,'自動車台帳'!$AZ31,0)</f>
        <v>#N/A</v>
      </c>
      <c r="R30" s="46" t="e">
        <f ca="1">OFFSET('自動車台帳'!AM31,'自動車台帳'!$AZ31,0)</f>
        <v>#N/A</v>
      </c>
      <c r="S30" s="46" t="e">
        <f ca="1">OFFSET('自動車台帳'!AN31,'自動車台帳'!$AZ31,0)</f>
        <v>#N/A</v>
      </c>
      <c r="T30" s="51" t="e">
        <f ca="1">OFFSET('自動車台帳'!$AO31,'自動車台帳'!$AZ31,0)</f>
        <v>#N/A</v>
      </c>
      <c r="U30" s="52" t="e">
        <f ca="1">OFFSET('自動車台帳'!AP31,'自動車台帳'!$AZ31,0)</f>
        <v>#N/A</v>
      </c>
      <c r="V30" s="52" t="e">
        <f ca="1">OFFSET('自動車台帳'!AQ31,'自動車台帳'!$AZ31,0)</f>
        <v>#N/A</v>
      </c>
    </row>
    <row r="31" spans="1:22" ht="13.5">
      <c r="A31" s="46" t="e">
        <f ca="1">OFFSET('自動車台帳'!A32,'自動車台帳'!$AZ32,0)</f>
        <v>#N/A</v>
      </c>
      <c r="B31" s="46" t="e">
        <f ca="1">OFFSET('自動車台帳'!B32,'自動車台帳'!$AZ32,0)</f>
        <v>#N/A</v>
      </c>
      <c r="C31" s="46">
        <f ca="1">IF(ISBLANK('自動車台帳'!C32)=TRUE,"",OFFSET('自動車台帳'!C32,'自動車台帳'!$AZ32,0))</f>
      </c>
      <c r="D31" s="46">
        <f ca="1">IF(ISBLANK('自動車台帳'!D32)=TRUE,"",OFFSET('自動車台帳'!D32,'自動車台帳'!$AZ32,0))</f>
      </c>
      <c r="E31" s="46">
        <f ca="1">IF(ISBLANK('自動車台帳'!E32)=TRUE,"",OFFSET('自動車台帳'!E32,'自動車台帳'!$AZ32,0))</f>
      </c>
      <c r="F31" s="46" t="e">
        <f ca="1">OFFSET('自動車台帳'!F32,'自動車台帳'!$AZ32,0)</f>
        <v>#N/A</v>
      </c>
      <c r="G31" s="46" t="e">
        <f ca="1">OFFSET('自動車台帳'!G32,'自動車台帳'!$AZ32,0)</f>
        <v>#N/A</v>
      </c>
      <c r="H31" s="47" t="e">
        <f ca="1">OFFSET('自動車台帳'!H32,'自動車台帳'!$AZ32,0)</f>
        <v>#N/A</v>
      </c>
      <c r="I31" s="48" t="e">
        <f ca="1">OFFSET('自動車台帳'!I32,'自動車台帳'!$AZ32,0)</f>
        <v>#N/A</v>
      </c>
      <c r="J31" s="46" t="e">
        <f ca="1">OFFSET('自動車台帳'!J32,'自動車台帳'!$AZ32,0)</f>
        <v>#N/A</v>
      </c>
      <c r="K31" s="46" t="e">
        <f ca="1">OFFSET('自動車台帳'!K32,'自動車台帳'!$AZ32,0)</f>
        <v>#N/A</v>
      </c>
      <c r="L31" s="47" t="e">
        <f ca="1">OFFSET('自動車台帳'!L32,'自動車台帳'!$AZ32,0)</f>
        <v>#N/A</v>
      </c>
      <c r="M31" s="49" t="e">
        <f ca="1">OFFSET('自動車台帳'!M32,'自動車台帳'!$AZ32,0)</f>
        <v>#N/A</v>
      </c>
      <c r="N31" s="50" t="e">
        <f ca="1">OFFSET('自動車台帳'!N32,'自動車台帳'!$AZ32,0)</f>
        <v>#N/A</v>
      </c>
      <c r="O31" s="50" t="e">
        <f ca="1">OFFSET('自動車台帳'!O32,'自動車台帳'!$AZ32,0)</f>
        <v>#N/A</v>
      </c>
      <c r="P31" s="50" t="e">
        <f ca="1">OFFSET('自動車台帳'!P32,'自動車台帳'!$AZ32,0)</f>
        <v>#N/A</v>
      </c>
      <c r="Q31" s="50" t="e">
        <f ca="1">OFFSET('自動車台帳'!Q32,'自動車台帳'!$AZ32,0)</f>
        <v>#N/A</v>
      </c>
      <c r="R31" s="46" t="e">
        <f ca="1">OFFSET('自動車台帳'!AM32,'自動車台帳'!$AZ32,0)</f>
        <v>#N/A</v>
      </c>
      <c r="S31" s="46" t="e">
        <f ca="1">OFFSET('自動車台帳'!AN32,'自動車台帳'!$AZ32,0)</f>
        <v>#N/A</v>
      </c>
      <c r="T31" s="51" t="e">
        <f ca="1">OFFSET('自動車台帳'!$AO32,'自動車台帳'!$AZ32,0)</f>
        <v>#N/A</v>
      </c>
      <c r="U31" s="52" t="e">
        <f ca="1">OFFSET('自動車台帳'!AP32,'自動車台帳'!$AZ32,0)</f>
        <v>#N/A</v>
      </c>
      <c r="V31" s="52" t="e">
        <f ca="1">OFFSET('自動車台帳'!AQ32,'自動車台帳'!$AZ32,0)</f>
        <v>#N/A</v>
      </c>
    </row>
    <row r="32" spans="1:22" ht="13.5">
      <c r="A32" s="46" t="e">
        <f ca="1">OFFSET('自動車台帳'!A33,'自動車台帳'!$AZ33,0)</f>
        <v>#N/A</v>
      </c>
      <c r="B32" s="46" t="e">
        <f ca="1">OFFSET('自動車台帳'!B33,'自動車台帳'!$AZ33,0)</f>
        <v>#N/A</v>
      </c>
      <c r="C32" s="46">
        <f ca="1">IF(ISBLANK('自動車台帳'!C33)=TRUE,"",OFFSET('自動車台帳'!C33,'自動車台帳'!$AZ33,0))</f>
      </c>
      <c r="D32" s="46">
        <f ca="1">IF(ISBLANK('自動車台帳'!D33)=TRUE,"",OFFSET('自動車台帳'!D33,'自動車台帳'!$AZ33,0))</f>
      </c>
      <c r="E32" s="46">
        <f ca="1">IF(ISBLANK('自動車台帳'!E33)=TRUE,"",OFFSET('自動車台帳'!E33,'自動車台帳'!$AZ33,0))</f>
      </c>
      <c r="F32" s="46" t="e">
        <f ca="1">OFFSET('自動車台帳'!F33,'自動車台帳'!$AZ33,0)</f>
        <v>#N/A</v>
      </c>
      <c r="G32" s="46" t="e">
        <f ca="1">OFFSET('自動車台帳'!G33,'自動車台帳'!$AZ33,0)</f>
        <v>#N/A</v>
      </c>
      <c r="H32" s="47" t="e">
        <f ca="1">OFFSET('自動車台帳'!H33,'自動車台帳'!$AZ33,0)</f>
        <v>#N/A</v>
      </c>
      <c r="I32" s="48" t="e">
        <f ca="1">OFFSET('自動車台帳'!I33,'自動車台帳'!$AZ33,0)</f>
        <v>#N/A</v>
      </c>
      <c r="J32" s="46" t="e">
        <f ca="1">OFFSET('自動車台帳'!J33,'自動車台帳'!$AZ33,0)</f>
        <v>#N/A</v>
      </c>
      <c r="K32" s="46" t="e">
        <f ca="1">OFFSET('自動車台帳'!K33,'自動車台帳'!$AZ33,0)</f>
        <v>#N/A</v>
      </c>
      <c r="L32" s="47" t="e">
        <f ca="1">OFFSET('自動車台帳'!L33,'自動車台帳'!$AZ33,0)</f>
        <v>#N/A</v>
      </c>
      <c r="M32" s="49" t="e">
        <f ca="1">OFFSET('自動車台帳'!M33,'自動車台帳'!$AZ33,0)</f>
        <v>#N/A</v>
      </c>
      <c r="N32" s="50" t="e">
        <f ca="1">OFFSET('自動車台帳'!N33,'自動車台帳'!$AZ33,0)</f>
        <v>#N/A</v>
      </c>
      <c r="O32" s="50" t="e">
        <f ca="1">OFFSET('自動車台帳'!O33,'自動車台帳'!$AZ33,0)</f>
        <v>#N/A</v>
      </c>
      <c r="P32" s="50" t="e">
        <f ca="1">OFFSET('自動車台帳'!P33,'自動車台帳'!$AZ33,0)</f>
        <v>#N/A</v>
      </c>
      <c r="Q32" s="50" t="e">
        <f ca="1">OFFSET('自動車台帳'!Q33,'自動車台帳'!$AZ33,0)</f>
        <v>#N/A</v>
      </c>
      <c r="R32" s="46" t="e">
        <f ca="1">OFFSET('自動車台帳'!AM33,'自動車台帳'!$AZ33,0)</f>
        <v>#N/A</v>
      </c>
      <c r="S32" s="46" t="e">
        <f ca="1">OFFSET('自動車台帳'!AN33,'自動車台帳'!$AZ33,0)</f>
        <v>#N/A</v>
      </c>
      <c r="T32" s="51" t="e">
        <f ca="1">OFFSET('自動車台帳'!$AO33,'自動車台帳'!$AZ33,0)</f>
        <v>#N/A</v>
      </c>
      <c r="U32" s="52" t="e">
        <f ca="1">OFFSET('自動車台帳'!AP33,'自動車台帳'!$AZ33,0)</f>
        <v>#N/A</v>
      </c>
      <c r="V32" s="52" t="e">
        <f ca="1">OFFSET('自動車台帳'!AQ33,'自動車台帳'!$AZ33,0)</f>
        <v>#N/A</v>
      </c>
    </row>
    <row r="33" spans="1:22" ht="13.5">
      <c r="A33" s="46" t="e">
        <f ca="1">OFFSET('自動車台帳'!A34,'自動車台帳'!$AZ34,0)</f>
        <v>#N/A</v>
      </c>
      <c r="B33" s="46" t="e">
        <f ca="1">OFFSET('自動車台帳'!B34,'自動車台帳'!$AZ34,0)</f>
        <v>#N/A</v>
      </c>
      <c r="C33" s="46">
        <f ca="1">IF(ISBLANK('自動車台帳'!C34)=TRUE,"",OFFSET('自動車台帳'!C34,'自動車台帳'!$AZ34,0))</f>
      </c>
      <c r="D33" s="46">
        <f ca="1">IF(ISBLANK('自動車台帳'!D34)=TRUE,"",OFFSET('自動車台帳'!D34,'自動車台帳'!$AZ34,0))</f>
      </c>
      <c r="E33" s="46">
        <f ca="1">IF(ISBLANK('自動車台帳'!E34)=TRUE,"",OFFSET('自動車台帳'!E34,'自動車台帳'!$AZ34,0))</f>
      </c>
      <c r="F33" s="46" t="e">
        <f ca="1">OFFSET('自動車台帳'!F34,'自動車台帳'!$AZ34,0)</f>
        <v>#N/A</v>
      </c>
      <c r="G33" s="46" t="e">
        <f ca="1">OFFSET('自動車台帳'!G34,'自動車台帳'!$AZ34,0)</f>
        <v>#N/A</v>
      </c>
      <c r="H33" s="47" t="e">
        <f ca="1">OFFSET('自動車台帳'!H34,'自動車台帳'!$AZ34,0)</f>
        <v>#N/A</v>
      </c>
      <c r="I33" s="48" t="e">
        <f ca="1">OFFSET('自動車台帳'!I34,'自動車台帳'!$AZ34,0)</f>
        <v>#N/A</v>
      </c>
      <c r="J33" s="46" t="e">
        <f ca="1">OFFSET('自動車台帳'!J34,'自動車台帳'!$AZ34,0)</f>
        <v>#N/A</v>
      </c>
      <c r="K33" s="46" t="e">
        <f ca="1">OFFSET('自動車台帳'!K34,'自動車台帳'!$AZ34,0)</f>
        <v>#N/A</v>
      </c>
      <c r="L33" s="47" t="e">
        <f ca="1">OFFSET('自動車台帳'!L34,'自動車台帳'!$AZ34,0)</f>
        <v>#N/A</v>
      </c>
      <c r="M33" s="49" t="e">
        <f ca="1">OFFSET('自動車台帳'!M34,'自動車台帳'!$AZ34,0)</f>
        <v>#N/A</v>
      </c>
      <c r="N33" s="50" t="e">
        <f ca="1">OFFSET('自動車台帳'!N34,'自動車台帳'!$AZ34,0)</f>
        <v>#N/A</v>
      </c>
      <c r="O33" s="50" t="e">
        <f ca="1">OFFSET('自動車台帳'!O34,'自動車台帳'!$AZ34,0)</f>
        <v>#N/A</v>
      </c>
      <c r="P33" s="50" t="e">
        <f ca="1">OFFSET('自動車台帳'!P34,'自動車台帳'!$AZ34,0)</f>
        <v>#N/A</v>
      </c>
      <c r="Q33" s="50" t="e">
        <f ca="1">OFFSET('自動車台帳'!Q34,'自動車台帳'!$AZ34,0)</f>
        <v>#N/A</v>
      </c>
      <c r="R33" s="46" t="e">
        <f ca="1">OFFSET('自動車台帳'!AM34,'自動車台帳'!$AZ34,0)</f>
        <v>#N/A</v>
      </c>
      <c r="S33" s="46" t="e">
        <f ca="1">OFFSET('自動車台帳'!AN34,'自動車台帳'!$AZ34,0)</f>
        <v>#N/A</v>
      </c>
      <c r="T33" s="51" t="e">
        <f ca="1">OFFSET('自動車台帳'!$AO34,'自動車台帳'!$AZ34,0)</f>
        <v>#N/A</v>
      </c>
      <c r="U33" s="52" t="e">
        <f ca="1">OFFSET('自動車台帳'!AP34,'自動車台帳'!$AZ34,0)</f>
        <v>#N/A</v>
      </c>
      <c r="V33" s="52" t="e">
        <f ca="1">OFFSET('自動車台帳'!AQ34,'自動車台帳'!$AZ34,0)</f>
        <v>#N/A</v>
      </c>
    </row>
    <row r="34" spans="1:22" ht="13.5">
      <c r="A34" s="46" t="e">
        <f ca="1">OFFSET('自動車台帳'!A35,'自動車台帳'!$AZ35,0)</f>
        <v>#N/A</v>
      </c>
      <c r="B34" s="46" t="e">
        <f ca="1">OFFSET('自動車台帳'!B35,'自動車台帳'!$AZ35,0)</f>
        <v>#N/A</v>
      </c>
      <c r="C34" s="46">
        <f ca="1">IF(ISBLANK('自動車台帳'!C35)=TRUE,"",OFFSET('自動車台帳'!C35,'自動車台帳'!$AZ35,0))</f>
      </c>
      <c r="D34" s="46">
        <f ca="1">IF(ISBLANK('自動車台帳'!D35)=TRUE,"",OFFSET('自動車台帳'!D35,'自動車台帳'!$AZ35,0))</f>
      </c>
      <c r="E34" s="46">
        <f ca="1">IF(ISBLANK('自動車台帳'!E35)=TRUE,"",OFFSET('自動車台帳'!E35,'自動車台帳'!$AZ35,0))</f>
      </c>
      <c r="F34" s="46" t="e">
        <f ca="1">OFFSET('自動車台帳'!F35,'自動車台帳'!$AZ35,0)</f>
        <v>#N/A</v>
      </c>
      <c r="G34" s="46" t="e">
        <f ca="1">OFFSET('自動車台帳'!G35,'自動車台帳'!$AZ35,0)</f>
        <v>#N/A</v>
      </c>
      <c r="H34" s="47" t="e">
        <f ca="1">OFFSET('自動車台帳'!H35,'自動車台帳'!$AZ35,0)</f>
        <v>#N/A</v>
      </c>
      <c r="I34" s="48" t="e">
        <f ca="1">OFFSET('自動車台帳'!I35,'自動車台帳'!$AZ35,0)</f>
        <v>#N/A</v>
      </c>
      <c r="J34" s="46" t="e">
        <f ca="1">OFFSET('自動車台帳'!J35,'自動車台帳'!$AZ35,0)</f>
        <v>#N/A</v>
      </c>
      <c r="K34" s="46" t="e">
        <f ca="1">OFFSET('自動車台帳'!K35,'自動車台帳'!$AZ35,0)</f>
        <v>#N/A</v>
      </c>
      <c r="L34" s="47" t="e">
        <f ca="1">OFFSET('自動車台帳'!L35,'自動車台帳'!$AZ35,0)</f>
        <v>#N/A</v>
      </c>
      <c r="M34" s="49" t="e">
        <f ca="1">OFFSET('自動車台帳'!M35,'自動車台帳'!$AZ35,0)</f>
        <v>#N/A</v>
      </c>
      <c r="N34" s="50" t="e">
        <f ca="1">OFFSET('自動車台帳'!N35,'自動車台帳'!$AZ35,0)</f>
        <v>#N/A</v>
      </c>
      <c r="O34" s="50" t="e">
        <f ca="1">OFFSET('自動車台帳'!O35,'自動車台帳'!$AZ35,0)</f>
        <v>#N/A</v>
      </c>
      <c r="P34" s="50" t="e">
        <f ca="1">OFFSET('自動車台帳'!P35,'自動車台帳'!$AZ35,0)</f>
        <v>#N/A</v>
      </c>
      <c r="Q34" s="50" t="e">
        <f ca="1">OFFSET('自動車台帳'!Q35,'自動車台帳'!$AZ35,0)</f>
        <v>#N/A</v>
      </c>
      <c r="R34" s="46" t="e">
        <f ca="1">OFFSET('自動車台帳'!AM35,'自動車台帳'!$AZ35,0)</f>
        <v>#N/A</v>
      </c>
      <c r="S34" s="46" t="e">
        <f ca="1">OFFSET('自動車台帳'!AN35,'自動車台帳'!$AZ35,0)</f>
        <v>#N/A</v>
      </c>
      <c r="T34" s="51" t="e">
        <f ca="1">OFFSET('自動車台帳'!$AO35,'自動車台帳'!$AZ35,0)</f>
        <v>#N/A</v>
      </c>
      <c r="U34" s="52" t="e">
        <f ca="1">OFFSET('自動車台帳'!AP35,'自動車台帳'!$AZ35,0)</f>
        <v>#N/A</v>
      </c>
      <c r="V34" s="52" t="e">
        <f ca="1">OFFSET('自動車台帳'!AQ35,'自動車台帳'!$AZ35,0)</f>
        <v>#N/A</v>
      </c>
    </row>
    <row r="35" spans="1:22" ht="13.5">
      <c r="A35" s="46" t="e">
        <f ca="1">OFFSET('自動車台帳'!A36,'自動車台帳'!$AZ36,0)</f>
        <v>#N/A</v>
      </c>
      <c r="B35" s="46" t="e">
        <f ca="1">OFFSET('自動車台帳'!B36,'自動車台帳'!$AZ36,0)</f>
        <v>#N/A</v>
      </c>
      <c r="C35" s="46">
        <f ca="1">IF(ISBLANK('自動車台帳'!C36)=TRUE,"",OFFSET('自動車台帳'!C36,'自動車台帳'!$AZ36,0))</f>
      </c>
      <c r="D35" s="46">
        <f ca="1">IF(ISBLANK('自動車台帳'!D36)=TRUE,"",OFFSET('自動車台帳'!D36,'自動車台帳'!$AZ36,0))</f>
      </c>
      <c r="E35" s="46">
        <f ca="1">IF(ISBLANK('自動車台帳'!E36)=TRUE,"",OFFSET('自動車台帳'!E36,'自動車台帳'!$AZ36,0))</f>
      </c>
      <c r="F35" s="46" t="e">
        <f ca="1">OFFSET('自動車台帳'!F36,'自動車台帳'!$AZ36,0)</f>
        <v>#N/A</v>
      </c>
      <c r="G35" s="46" t="e">
        <f ca="1">OFFSET('自動車台帳'!G36,'自動車台帳'!$AZ36,0)</f>
        <v>#N/A</v>
      </c>
      <c r="H35" s="47" t="e">
        <f ca="1">OFFSET('自動車台帳'!H36,'自動車台帳'!$AZ36,0)</f>
        <v>#N/A</v>
      </c>
      <c r="I35" s="48" t="e">
        <f ca="1">OFFSET('自動車台帳'!I36,'自動車台帳'!$AZ36,0)</f>
        <v>#N/A</v>
      </c>
      <c r="J35" s="46" t="e">
        <f ca="1">OFFSET('自動車台帳'!J36,'自動車台帳'!$AZ36,0)</f>
        <v>#N/A</v>
      </c>
      <c r="K35" s="46" t="e">
        <f ca="1">OFFSET('自動車台帳'!K36,'自動車台帳'!$AZ36,0)</f>
        <v>#N/A</v>
      </c>
      <c r="L35" s="47" t="e">
        <f ca="1">OFFSET('自動車台帳'!L36,'自動車台帳'!$AZ36,0)</f>
        <v>#N/A</v>
      </c>
      <c r="M35" s="49" t="e">
        <f ca="1">OFFSET('自動車台帳'!M36,'自動車台帳'!$AZ36,0)</f>
        <v>#N/A</v>
      </c>
      <c r="N35" s="50" t="e">
        <f ca="1">OFFSET('自動車台帳'!N36,'自動車台帳'!$AZ36,0)</f>
        <v>#N/A</v>
      </c>
      <c r="O35" s="50" t="e">
        <f ca="1">OFFSET('自動車台帳'!O36,'自動車台帳'!$AZ36,0)</f>
        <v>#N/A</v>
      </c>
      <c r="P35" s="50" t="e">
        <f ca="1">OFFSET('自動車台帳'!P36,'自動車台帳'!$AZ36,0)</f>
        <v>#N/A</v>
      </c>
      <c r="Q35" s="50" t="e">
        <f ca="1">OFFSET('自動車台帳'!Q36,'自動車台帳'!$AZ36,0)</f>
        <v>#N/A</v>
      </c>
      <c r="R35" s="46" t="e">
        <f ca="1">OFFSET('自動車台帳'!AM36,'自動車台帳'!$AZ36,0)</f>
        <v>#N/A</v>
      </c>
      <c r="S35" s="46" t="e">
        <f ca="1">OFFSET('自動車台帳'!AN36,'自動車台帳'!$AZ36,0)</f>
        <v>#N/A</v>
      </c>
      <c r="T35" s="51" t="e">
        <f ca="1">OFFSET('自動車台帳'!$AO36,'自動車台帳'!$AZ36,0)</f>
        <v>#N/A</v>
      </c>
      <c r="U35" s="52" t="e">
        <f ca="1">OFFSET('自動車台帳'!AP36,'自動車台帳'!$AZ36,0)</f>
        <v>#N/A</v>
      </c>
      <c r="V35" s="52" t="e">
        <f ca="1">OFFSET('自動車台帳'!AQ36,'自動車台帳'!$AZ36,0)</f>
        <v>#N/A</v>
      </c>
    </row>
    <row r="36" spans="1:22" ht="13.5">
      <c r="A36" s="46" t="e">
        <f ca="1">OFFSET('自動車台帳'!A37,'自動車台帳'!$AZ37,0)</f>
        <v>#N/A</v>
      </c>
      <c r="B36" s="46" t="e">
        <f ca="1">OFFSET('自動車台帳'!B37,'自動車台帳'!$AZ37,0)</f>
        <v>#N/A</v>
      </c>
      <c r="C36" s="46">
        <f ca="1">IF(ISBLANK('自動車台帳'!C37)=TRUE,"",OFFSET('自動車台帳'!C37,'自動車台帳'!$AZ37,0))</f>
      </c>
      <c r="D36" s="46">
        <f ca="1">IF(ISBLANK('自動車台帳'!D37)=TRUE,"",OFFSET('自動車台帳'!D37,'自動車台帳'!$AZ37,0))</f>
      </c>
      <c r="E36" s="46">
        <f ca="1">IF(ISBLANK('自動車台帳'!E37)=TRUE,"",OFFSET('自動車台帳'!E37,'自動車台帳'!$AZ37,0))</f>
      </c>
      <c r="F36" s="46" t="e">
        <f ca="1">OFFSET('自動車台帳'!F37,'自動車台帳'!$AZ37,0)</f>
        <v>#N/A</v>
      </c>
      <c r="G36" s="46" t="e">
        <f ca="1">OFFSET('自動車台帳'!G37,'自動車台帳'!$AZ37,0)</f>
        <v>#N/A</v>
      </c>
      <c r="H36" s="47" t="e">
        <f ca="1">OFFSET('自動車台帳'!H37,'自動車台帳'!$AZ37,0)</f>
        <v>#N/A</v>
      </c>
      <c r="I36" s="48" t="e">
        <f ca="1">OFFSET('自動車台帳'!I37,'自動車台帳'!$AZ37,0)</f>
        <v>#N/A</v>
      </c>
      <c r="J36" s="46" t="e">
        <f ca="1">OFFSET('自動車台帳'!J37,'自動車台帳'!$AZ37,0)</f>
        <v>#N/A</v>
      </c>
      <c r="K36" s="46" t="e">
        <f ca="1">OFFSET('自動車台帳'!K37,'自動車台帳'!$AZ37,0)</f>
        <v>#N/A</v>
      </c>
      <c r="L36" s="47" t="e">
        <f ca="1">OFFSET('自動車台帳'!L37,'自動車台帳'!$AZ37,0)</f>
        <v>#N/A</v>
      </c>
      <c r="M36" s="49" t="e">
        <f ca="1">OFFSET('自動車台帳'!M37,'自動車台帳'!$AZ37,0)</f>
        <v>#N/A</v>
      </c>
      <c r="N36" s="50" t="e">
        <f ca="1">OFFSET('自動車台帳'!N37,'自動車台帳'!$AZ37,0)</f>
        <v>#N/A</v>
      </c>
      <c r="O36" s="50" t="e">
        <f ca="1">OFFSET('自動車台帳'!O37,'自動車台帳'!$AZ37,0)</f>
        <v>#N/A</v>
      </c>
      <c r="P36" s="50" t="e">
        <f ca="1">OFFSET('自動車台帳'!P37,'自動車台帳'!$AZ37,0)</f>
        <v>#N/A</v>
      </c>
      <c r="Q36" s="50" t="e">
        <f ca="1">OFFSET('自動車台帳'!Q37,'自動車台帳'!$AZ37,0)</f>
        <v>#N/A</v>
      </c>
      <c r="R36" s="46" t="e">
        <f ca="1">OFFSET('自動車台帳'!AM37,'自動車台帳'!$AZ37,0)</f>
        <v>#N/A</v>
      </c>
      <c r="S36" s="46" t="e">
        <f ca="1">OFFSET('自動車台帳'!AN37,'自動車台帳'!$AZ37,0)</f>
        <v>#N/A</v>
      </c>
      <c r="T36" s="51" t="e">
        <f ca="1">OFFSET('自動車台帳'!$AO37,'自動車台帳'!$AZ37,0)</f>
        <v>#N/A</v>
      </c>
      <c r="U36" s="52" t="e">
        <f ca="1">OFFSET('自動車台帳'!AP37,'自動車台帳'!$AZ37,0)</f>
        <v>#N/A</v>
      </c>
      <c r="V36" s="52" t="e">
        <f ca="1">OFFSET('自動車台帳'!AQ37,'自動車台帳'!$AZ37,0)</f>
        <v>#N/A</v>
      </c>
    </row>
    <row r="37" spans="1:22" ht="13.5">
      <c r="A37" s="46" t="e">
        <f ca="1">OFFSET('自動車台帳'!A38,'自動車台帳'!$AZ38,0)</f>
        <v>#N/A</v>
      </c>
      <c r="B37" s="46" t="e">
        <f ca="1">OFFSET('自動車台帳'!B38,'自動車台帳'!$AZ38,0)</f>
        <v>#N/A</v>
      </c>
      <c r="C37" s="46">
        <f ca="1">IF(ISBLANK('自動車台帳'!C38)=TRUE,"",OFFSET('自動車台帳'!C38,'自動車台帳'!$AZ38,0))</f>
      </c>
      <c r="D37" s="46">
        <f ca="1">IF(ISBLANK('自動車台帳'!D38)=TRUE,"",OFFSET('自動車台帳'!D38,'自動車台帳'!$AZ38,0))</f>
      </c>
      <c r="E37" s="46">
        <f ca="1">IF(ISBLANK('自動車台帳'!E38)=TRUE,"",OFFSET('自動車台帳'!E38,'自動車台帳'!$AZ38,0))</f>
      </c>
      <c r="F37" s="46" t="e">
        <f ca="1">OFFSET('自動車台帳'!F38,'自動車台帳'!$AZ38,0)</f>
        <v>#N/A</v>
      </c>
      <c r="G37" s="46" t="e">
        <f ca="1">OFFSET('自動車台帳'!G38,'自動車台帳'!$AZ38,0)</f>
        <v>#N/A</v>
      </c>
      <c r="H37" s="47" t="e">
        <f ca="1">OFFSET('自動車台帳'!H38,'自動車台帳'!$AZ38,0)</f>
        <v>#N/A</v>
      </c>
      <c r="I37" s="48" t="e">
        <f ca="1">OFFSET('自動車台帳'!I38,'自動車台帳'!$AZ38,0)</f>
        <v>#N/A</v>
      </c>
      <c r="J37" s="46" t="e">
        <f ca="1">OFFSET('自動車台帳'!J38,'自動車台帳'!$AZ38,0)</f>
        <v>#N/A</v>
      </c>
      <c r="K37" s="46" t="e">
        <f ca="1">OFFSET('自動車台帳'!K38,'自動車台帳'!$AZ38,0)</f>
        <v>#N/A</v>
      </c>
      <c r="L37" s="47" t="e">
        <f ca="1">OFFSET('自動車台帳'!L38,'自動車台帳'!$AZ38,0)</f>
        <v>#N/A</v>
      </c>
      <c r="M37" s="49" t="e">
        <f ca="1">OFFSET('自動車台帳'!M38,'自動車台帳'!$AZ38,0)</f>
        <v>#N/A</v>
      </c>
      <c r="N37" s="50" t="e">
        <f ca="1">OFFSET('自動車台帳'!N38,'自動車台帳'!$AZ38,0)</f>
        <v>#N/A</v>
      </c>
      <c r="O37" s="50" t="e">
        <f ca="1">OFFSET('自動車台帳'!O38,'自動車台帳'!$AZ38,0)</f>
        <v>#N/A</v>
      </c>
      <c r="P37" s="50" t="e">
        <f ca="1">OFFSET('自動車台帳'!P38,'自動車台帳'!$AZ38,0)</f>
        <v>#N/A</v>
      </c>
      <c r="Q37" s="50" t="e">
        <f ca="1">OFFSET('自動車台帳'!Q38,'自動車台帳'!$AZ38,0)</f>
        <v>#N/A</v>
      </c>
      <c r="R37" s="46" t="e">
        <f ca="1">OFFSET('自動車台帳'!AM38,'自動車台帳'!$AZ38,0)</f>
        <v>#N/A</v>
      </c>
      <c r="S37" s="46" t="e">
        <f ca="1">OFFSET('自動車台帳'!AN38,'自動車台帳'!$AZ38,0)</f>
        <v>#N/A</v>
      </c>
      <c r="T37" s="51" t="e">
        <f ca="1">OFFSET('自動車台帳'!$AO38,'自動車台帳'!$AZ38,0)</f>
        <v>#N/A</v>
      </c>
      <c r="U37" s="52" t="e">
        <f ca="1">OFFSET('自動車台帳'!AP38,'自動車台帳'!$AZ38,0)</f>
        <v>#N/A</v>
      </c>
      <c r="V37" s="52" t="e">
        <f ca="1">OFFSET('自動車台帳'!AQ38,'自動車台帳'!$AZ38,0)</f>
        <v>#N/A</v>
      </c>
    </row>
    <row r="38" spans="1:22" ht="13.5">
      <c r="A38" s="46" t="e">
        <f ca="1">OFFSET('自動車台帳'!A39,'自動車台帳'!$AZ39,0)</f>
        <v>#N/A</v>
      </c>
      <c r="B38" s="46" t="e">
        <f ca="1">OFFSET('自動車台帳'!B39,'自動車台帳'!$AZ39,0)</f>
        <v>#N/A</v>
      </c>
      <c r="C38" s="46">
        <f ca="1">IF(ISBLANK('自動車台帳'!C39)=TRUE,"",OFFSET('自動車台帳'!C39,'自動車台帳'!$AZ39,0))</f>
      </c>
      <c r="D38" s="46">
        <f ca="1">IF(ISBLANK('自動車台帳'!D39)=TRUE,"",OFFSET('自動車台帳'!D39,'自動車台帳'!$AZ39,0))</f>
      </c>
      <c r="E38" s="46">
        <f ca="1">IF(ISBLANK('自動車台帳'!E39)=TRUE,"",OFFSET('自動車台帳'!E39,'自動車台帳'!$AZ39,0))</f>
      </c>
      <c r="F38" s="46" t="e">
        <f ca="1">OFFSET('自動車台帳'!F39,'自動車台帳'!$AZ39,0)</f>
        <v>#N/A</v>
      </c>
      <c r="G38" s="46" t="e">
        <f ca="1">OFFSET('自動車台帳'!G39,'自動車台帳'!$AZ39,0)</f>
        <v>#N/A</v>
      </c>
      <c r="H38" s="47" t="e">
        <f ca="1">OFFSET('自動車台帳'!H39,'自動車台帳'!$AZ39,0)</f>
        <v>#N/A</v>
      </c>
      <c r="I38" s="48" t="e">
        <f ca="1">OFFSET('自動車台帳'!I39,'自動車台帳'!$AZ39,0)</f>
        <v>#N/A</v>
      </c>
      <c r="J38" s="46" t="e">
        <f ca="1">OFFSET('自動車台帳'!J39,'自動車台帳'!$AZ39,0)</f>
        <v>#N/A</v>
      </c>
      <c r="K38" s="46" t="e">
        <f ca="1">OFFSET('自動車台帳'!K39,'自動車台帳'!$AZ39,0)</f>
        <v>#N/A</v>
      </c>
      <c r="L38" s="47" t="e">
        <f ca="1">OFFSET('自動車台帳'!L39,'自動車台帳'!$AZ39,0)</f>
        <v>#N/A</v>
      </c>
      <c r="M38" s="49" t="e">
        <f ca="1">OFFSET('自動車台帳'!M39,'自動車台帳'!$AZ39,0)</f>
        <v>#N/A</v>
      </c>
      <c r="N38" s="50" t="e">
        <f ca="1">OFFSET('自動車台帳'!N39,'自動車台帳'!$AZ39,0)</f>
        <v>#N/A</v>
      </c>
      <c r="O38" s="50" t="e">
        <f ca="1">OFFSET('自動車台帳'!O39,'自動車台帳'!$AZ39,0)</f>
        <v>#N/A</v>
      </c>
      <c r="P38" s="50" t="e">
        <f ca="1">OFFSET('自動車台帳'!P39,'自動車台帳'!$AZ39,0)</f>
        <v>#N/A</v>
      </c>
      <c r="Q38" s="50" t="e">
        <f ca="1">OFFSET('自動車台帳'!Q39,'自動車台帳'!$AZ39,0)</f>
        <v>#N/A</v>
      </c>
      <c r="R38" s="46" t="e">
        <f ca="1">OFFSET('自動車台帳'!AM39,'自動車台帳'!$AZ39,0)</f>
        <v>#N/A</v>
      </c>
      <c r="S38" s="46" t="e">
        <f ca="1">OFFSET('自動車台帳'!AN39,'自動車台帳'!$AZ39,0)</f>
        <v>#N/A</v>
      </c>
      <c r="T38" s="51" t="e">
        <f ca="1">OFFSET('自動車台帳'!$AO39,'自動車台帳'!$AZ39,0)</f>
        <v>#N/A</v>
      </c>
      <c r="U38" s="52" t="e">
        <f ca="1">OFFSET('自動車台帳'!AP39,'自動車台帳'!$AZ39,0)</f>
        <v>#N/A</v>
      </c>
      <c r="V38" s="52" t="e">
        <f ca="1">OFFSET('自動車台帳'!AQ39,'自動車台帳'!$AZ39,0)</f>
        <v>#N/A</v>
      </c>
    </row>
    <row r="39" spans="1:22" ht="13.5">
      <c r="A39" s="46" t="e">
        <f ca="1">OFFSET('自動車台帳'!A40,'自動車台帳'!$AZ40,0)</f>
        <v>#N/A</v>
      </c>
      <c r="B39" s="46" t="e">
        <f ca="1">OFFSET('自動車台帳'!B40,'自動車台帳'!$AZ40,0)</f>
        <v>#N/A</v>
      </c>
      <c r="C39" s="46">
        <f ca="1">IF(ISBLANK('自動車台帳'!C40)=TRUE,"",OFFSET('自動車台帳'!C40,'自動車台帳'!$AZ40,0))</f>
      </c>
      <c r="D39" s="46">
        <f ca="1">IF(ISBLANK('自動車台帳'!D40)=TRUE,"",OFFSET('自動車台帳'!D40,'自動車台帳'!$AZ40,0))</f>
      </c>
      <c r="E39" s="46">
        <f ca="1">IF(ISBLANK('自動車台帳'!E40)=TRUE,"",OFFSET('自動車台帳'!E40,'自動車台帳'!$AZ40,0))</f>
      </c>
      <c r="F39" s="46" t="e">
        <f ca="1">OFFSET('自動車台帳'!F40,'自動車台帳'!$AZ40,0)</f>
        <v>#N/A</v>
      </c>
      <c r="G39" s="46" t="e">
        <f ca="1">OFFSET('自動車台帳'!G40,'自動車台帳'!$AZ40,0)</f>
        <v>#N/A</v>
      </c>
      <c r="H39" s="47" t="e">
        <f ca="1">OFFSET('自動車台帳'!H40,'自動車台帳'!$AZ40,0)</f>
        <v>#N/A</v>
      </c>
      <c r="I39" s="48" t="e">
        <f ca="1">OFFSET('自動車台帳'!I40,'自動車台帳'!$AZ40,0)</f>
        <v>#N/A</v>
      </c>
      <c r="J39" s="46" t="e">
        <f ca="1">OFFSET('自動車台帳'!J40,'自動車台帳'!$AZ40,0)</f>
        <v>#N/A</v>
      </c>
      <c r="K39" s="46" t="e">
        <f ca="1">OFFSET('自動車台帳'!K40,'自動車台帳'!$AZ40,0)</f>
        <v>#N/A</v>
      </c>
      <c r="L39" s="47" t="e">
        <f ca="1">OFFSET('自動車台帳'!L40,'自動車台帳'!$AZ40,0)</f>
        <v>#N/A</v>
      </c>
      <c r="M39" s="49" t="e">
        <f ca="1">OFFSET('自動車台帳'!M40,'自動車台帳'!$AZ40,0)</f>
        <v>#N/A</v>
      </c>
      <c r="N39" s="50" t="e">
        <f ca="1">OFFSET('自動車台帳'!N40,'自動車台帳'!$AZ40,0)</f>
        <v>#N/A</v>
      </c>
      <c r="O39" s="50" t="e">
        <f ca="1">OFFSET('自動車台帳'!O40,'自動車台帳'!$AZ40,0)</f>
        <v>#N/A</v>
      </c>
      <c r="P39" s="50" t="e">
        <f ca="1">OFFSET('自動車台帳'!P40,'自動車台帳'!$AZ40,0)</f>
        <v>#N/A</v>
      </c>
      <c r="Q39" s="50" t="e">
        <f ca="1">OFFSET('自動車台帳'!Q40,'自動車台帳'!$AZ40,0)</f>
        <v>#N/A</v>
      </c>
      <c r="R39" s="46" t="e">
        <f ca="1">OFFSET('自動車台帳'!AM40,'自動車台帳'!$AZ40,0)</f>
        <v>#N/A</v>
      </c>
      <c r="S39" s="46" t="e">
        <f ca="1">OFFSET('自動車台帳'!AN40,'自動車台帳'!$AZ40,0)</f>
        <v>#N/A</v>
      </c>
      <c r="T39" s="51" t="e">
        <f ca="1">OFFSET('自動車台帳'!$AO40,'自動車台帳'!$AZ40,0)</f>
        <v>#N/A</v>
      </c>
      <c r="U39" s="52" t="e">
        <f ca="1">OFFSET('自動車台帳'!AP40,'自動車台帳'!$AZ40,0)</f>
        <v>#N/A</v>
      </c>
      <c r="V39" s="52" t="e">
        <f ca="1">OFFSET('自動車台帳'!AQ40,'自動車台帳'!$AZ40,0)</f>
        <v>#N/A</v>
      </c>
    </row>
    <row r="40" spans="1:22" ht="13.5">
      <c r="A40" s="46" t="e">
        <f ca="1">OFFSET('自動車台帳'!A41,'自動車台帳'!$AZ41,0)</f>
        <v>#N/A</v>
      </c>
      <c r="B40" s="46" t="e">
        <f ca="1">OFFSET('自動車台帳'!B41,'自動車台帳'!$AZ41,0)</f>
        <v>#N/A</v>
      </c>
      <c r="C40" s="46">
        <f ca="1">IF(ISBLANK('自動車台帳'!C41)=TRUE,"",OFFSET('自動車台帳'!C41,'自動車台帳'!$AZ41,0))</f>
      </c>
      <c r="D40" s="46">
        <f ca="1">IF(ISBLANK('自動車台帳'!D41)=TRUE,"",OFFSET('自動車台帳'!D41,'自動車台帳'!$AZ41,0))</f>
      </c>
      <c r="E40" s="46">
        <f ca="1">IF(ISBLANK('自動車台帳'!E41)=TRUE,"",OFFSET('自動車台帳'!E41,'自動車台帳'!$AZ41,0))</f>
      </c>
      <c r="F40" s="46" t="e">
        <f ca="1">OFFSET('自動車台帳'!F41,'自動車台帳'!$AZ41,0)</f>
        <v>#N/A</v>
      </c>
      <c r="G40" s="46" t="e">
        <f ca="1">OFFSET('自動車台帳'!G41,'自動車台帳'!$AZ41,0)</f>
        <v>#N/A</v>
      </c>
      <c r="H40" s="47" t="e">
        <f ca="1">OFFSET('自動車台帳'!H41,'自動車台帳'!$AZ41,0)</f>
        <v>#N/A</v>
      </c>
      <c r="I40" s="48" t="e">
        <f ca="1">OFFSET('自動車台帳'!I41,'自動車台帳'!$AZ41,0)</f>
        <v>#N/A</v>
      </c>
      <c r="J40" s="46" t="e">
        <f ca="1">OFFSET('自動車台帳'!J41,'自動車台帳'!$AZ41,0)</f>
        <v>#N/A</v>
      </c>
      <c r="K40" s="46" t="e">
        <f ca="1">OFFSET('自動車台帳'!K41,'自動車台帳'!$AZ41,0)</f>
        <v>#N/A</v>
      </c>
      <c r="L40" s="47" t="e">
        <f ca="1">OFFSET('自動車台帳'!L41,'自動車台帳'!$AZ41,0)</f>
        <v>#N/A</v>
      </c>
      <c r="M40" s="49" t="e">
        <f ca="1">OFFSET('自動車台帳'!M41,'自動車台帳'!$AZ41,0)</f>
        <v>#N/A</v>
      </c>
      <c r="N40" s="50" t="e">
        <f ca="1">OFFSET('自動車台帳'!N41,'自動車台帳'!$AZ41,0)</f>
        <v>#N/A</v>
      </c>
      <c r="O40" s="50" t="e">
        <f ca="1">OFFSET('自動車台帳'!O41,'自動車台帳'!$AZ41,0)</f>
        <v>#N/A</v>
      </c>
      <c r="P40" s="50" t="e">
        <f ca="1">OFFSET('自動車台帳'!P41,'自動車台帳'!$AZ41,0)</f>
        <v>#N/A</v>
      </c>
      <c r="Q40" s="50" t="e">
        <f ca="1">OFFSET('自動車台帳'!Q41,'自動車台帳'!$AZ41,0)</f>
        <v>#N/A</v>
      </c>
      <c r="R40" s="46" t="e">
        <f ca="1">OFFSET('自動車台帳'!AM41,'自動車台帳'!$AZ41,0)</f>
        <v>#N/A</v>
      </c>
      <c r="S40" s="46" t="e">
        <f ca="1">OFFSET('自動車台帳'!AN41,'自動車台帳'!$AZ41,0)</f>
        <v>#N/A</v>
      </c>
      <c r="T40" s="51" t="e">
        <f ca="1">OFFSET('自動車台帳'!$AO41,'自動車台帳'!$AZ41,0)</f>
        <v>#N/A</v>
      </c>
      <c r="U40" s="52" t="e">
        <f ca="1">OFFSET('自動車台帳'!AP41,'自動車台帳'!$AZ41,0)</f>
        <v>#N/A</v>
      </c>
      <c r="V40" s="52" t="e">
        <f ca="1">OFFSET('自動車台帳'!AQ41,'自動車台帳'!$AZ41,0)</f>
        <v>#N/A</v>
      </c>
    </row>
    <row r="41" spans="1:22" ht="13.5">
      <c r="A41" s="46" t="e">
        <f ca="1">OFFSET('自動車台帳'!A42,'自動車台帳'!$AZ42,0)</f>
        <v>#N/A</v>
      </c>
      <c r="B41" s="46" t="e">
        <f ca="1">OFFSET('自動車台帳'!B42,'自動車台帳'!$AZ42,0)</f>
        <v>#N/A</v>
      </c>
      <c r="C41" s="46">
        <f ca="1">IF(ISBLANK('自動車台帳'!C42)=TRUE,"",OFFSET('自動車台帳'!C42,'自動車台帳'!$AZ42,0))</f>
      </c>
      <c r="D41" s="46">
        <f ca="1">IF(ISBLANK('自動車台帳'!D42)=TRUE,"",OFFSET('自動車台帳'!D42,'自動車台帳'!$AZ42,0))</f>
      </c>
      <c r="E41" s="46">
        <f ca="1">IF(ISBLANK('自動車台帳'!E42)=TRUE,"",OFFSET('自動車台帳'!E42,'自動車台帳'!$AZ42,0))</f>
      </c>
      <c r="F41" s="46" t="e">
        <f ca="1">OFFSET('自動車台帳'!F42,'自動車台帳'!$AZ42,0)</f>
        <v>#N/A</v>
      </c>
      <c r="G41" s="46" t="e">
        <f ca="1">OFFSET('自動車台帳'!G42,'自動車台帳'!$AZ42,0)</f>
        <v>#N/A</v>
      </c>
      <c r="H41" s="47" t="e">
        <f ca="1">OFFSET('自動車台帳'!H42,'自動車台帳'!$AZ42,0)</f>
        <v>#N/A</v>
      </c>
      <c r="I41" s="48" t="e">
        <f ca="1">OFFSET('自動車台帳'!I42,'自動車台帳'!$AZ42,0)</f>
        <v>#N/A</v>
      </c>
      <c r="J41" s="46" t="e">
        <f ca="1">OFFSET('自動車台帳'!J42,'自動車台帳'!$AZ42,0)</f>
        <v>#N/A</v>
      </c>
      <c r="K41" s="46" t="e">
        <f ca="1">OFFSET('自動車台帳'!K42,'自動車台帳'!$AZ42,0)</f>
        <v>#N/A</v>
      </c>
      <c r="L41" s="47" t="e">
        <f ca="1">OFFSET('自動車台帳'!L42,'自動車台帳'!$AZ42,0)</f>
        <v>#N/A</v>
      </c>
      <c r="M41" s="49" t="e">
        <f ca="1">OFFSET('自動車台帳'!M42,'自動車台帳'!$AZ42,0)</f>
        <v>#N/A</v>
      </c>
      <c r="N41" s="50" t="e">
        <f ca="1">OFFSET('自動車台帳'!N42,'自動車台帳'!$AZ42,0)</f>
        <v>#N/A</v>
      </c>
      <c r="O41" s="50" t="e">
        <f ca="1">OFFSET('自動車台帳'!O42,'自動車台帳'!$AZ42,0)</f>
        <v>#N/A</v>
      </c>
      <c r="P41" s="50" t="e">
        <f ca="1">OFFSET('自動車台帳'!P42,'自動車台帳'!$AZ42,0)</f>
        <v>#N/A</v>
      </c>
      <c r="Q41" s="50" t="e">
        <f ca="1">OFFSET('自動車台帳'!Q42,'自動車台帳'!$AZ42,0)</f>
        <v>#N/A</v>
      </c>
      <c r="R41" s="46" t="e">
        <f ca="1">OFFSET('自動車台帳'!AM42,'自動車台帳'!$AZ42,0)</f>
        <v>#N/A</v>
      </c>
      <c r="S41" s="46" t="e">
        <f ca="1">OFFSET('自動車台帳'!AN42,'自動車台帳'!$AZ42,0)</f>
        <v>#N/A</v>
      </c>
      <c r="T41" s="51" t="e">
        <f ca="1">OFFSET('自動車台帳'!$AO42,'自動車台帳'!$AZ42,0)</f>
        <v>#N/A</v>
      </c>
      <c r="U41" s="52" t="e">
        <f ca="1">OFFSET('自動車台帳'!AP42,'自動車台帳'!$AZ42,0)</f>
        <v>#N/A</v>
      </c>
      <c r="V41" s="52" t="e">
        <f ca="1">OFFSET('自動車台帳'!AQ42,'自動車台帳'!$AZ42,0)</f>
        <v>#N/A</v>
      </c>
    </row>
    <row r="42" spans="1:22" ht="13.5">
      <c r="A42" s="46" t="e">
        <f ca="1">OFFSET('自動車台帳'!A43,'自動車台帳'!$AZ43,0)</f>
        <v>#N/A</v>
      </c>
      <c r="B42" s="46" t="e">
        <f ca="1">OFFSET('自動車台帳'!B43,'自動車台帳'!$AZ43,0)</f>
        <v>#N/A</v>
      </c>
      <c r="C42" s="46">
        <f ca="1">IF(ISBLANK('自動車台帳'!C43)=TRUE,"",OFFSET('自動車台帳'!C43,'自動車台帳'!$AZ43,0))</f>
      </c>
      <c r="D42" s="46">
        <f ca="1">IF(ISBLANK('自動車台帳'!D43)=TRUE,"",OFFSET('自動車台帳'!D43,'自動車台帳'!$AZ43,0))</f>
      </c>
      <c r="E42" s="46">
        <f ca="1">IF(ISBLANK('自動車台帳'!E43)=TRUE,"",OFFSET('自動車台帳'!E43,'自動車台帳'!$AZ43,0))</f>
      </c>
      <c r="F42" s="46" t="e">
        <f ca="1">OFFSET('自動車台帳'!F43,'自動車台帳'!$AZ43,0)</f>
        <v>#N/A</v>
      </c>
      <c r="G42" s="46" t="e">
        <f ca="1">OFFSET('自動車台帳'!G43,'自動車台帳'!$AZ43,0)</f>
        <v>#N/A</v>
      </c>
      <c r="H42" s="47" t="e">
        <f ca="1">OFFSET('自動車台帳'!H43,'自動車台帳'!$AZ43,0)</f>
        <v>#N/A</v>
      </c>
      <c r="I42" s="48" t="e">
        <f ca="1">OFFSET('自動車台帳'!I43,'自動車台帳'!$AZ43,0)</f>
        <v>#N/A</v>
      </c>
      <c r="J42" s="46" t="e">
        <f ca="1">OFFSET('自動車台帳'!J43,'自動車台帳'!$AZ43,0)</f>
        <v>#N/A</v>
      </c>
      <c r="K42" s="46" t="e">
        <f ca="1">OFFSET('自動車台帳'!K43,'自動車台帳'!$AZ43,0)</f>
        <v>#N/A</v>
      </c>
      <c r="L42" s="47" t="e">
        <f ca="1">OFFSET('自動車台帳'!L43,'自動車台帳'!$AZ43,0)</f>
        <v>#N/A</v>
      </c>
      <c r="M42" s="49" t="e">
        <f ca="1">OFFSET('自動車台帳'!M43,'自動車台帳'!$AZ43,0)</f>
        <v>#N/A</v>
      </c>
      <c r="N42" s="50" t="e">
        <f ca="1">OFFSET('自動車台帳'!N43,'自動車台帳'!$AZ43,0)</f>
        <v>#N/A</v>
      </c>
      <c r="O42" s="50" t="e">
        <f ca="1">OFFSET('自動車台帳'!O43,'自動車台帳'!$AZ43,0)</f>
        <v>#N/A</v>
      </c>
      <c r="P42" s="50" t="e">
        <f ca="1">OFFSET('自動車台帳'!P43,'自動車台帳'!$AZ43,0)</f>
        <v>#N/A</v>
      </c>
      <c r="Q42" s="50" t="e">
        <f ca="1">OFFSET('自動車台帳'!Q43,'自動車台帳'!$AZ43,0)</f>
        <v>#N/A</v>
      </c>
      <c r="R42" s="46" t="e">
        <f ca="1">OFFSET('自動車台帳'!AM43,'自動車台帳'!$AZ43,0)</f>
        <v>#N/A</v>
      </c>
      <c r="S42" s="46" t="e">
        <f ca="1">OFFSET('自動車台帳'!AN43,'自動車台帳'!$AZ43,0)</f>
        <v>#N/A</v>
      </c>
      <c r="T42" s="51" t="e">
        <f ca="1">OFFSET('自動車台帳'!$AO43,'自動車台帳'!$AZ43,0)</f>
        <v>#N/A</v>
      </c>
      <c r="U42" s="52" t="e">
        <f ca="1">OFFSET('自動車台帳'!AP43,'自動車台帳'!$AZ43,0)</f>
        <v>#N/A</v>
      </c>
      <c r="V42" s="52" t="e">
        <f ca="1">OFFSET('自動車台帳'!AQ43,'自動車台帳'!$AZ43,0)</f>
        <v>#N/A</v>
      </c>
    </row>
    <row r="43" spans="1:22" ht="13.5">
      <c r="A43" s="46" t="e">
        <f ca="1">OFFSET('自動車台帳'!A44,'自動車台帳'!$AZ44,0)</f>
        <v>#N/A</v>
      </c>
      <c r="B43" s="46" t="e">
        <f ca="1">OFFSET('自動車台帳'!B44,'自動車台帳'!$AZ44,0)</f>
        <v>#N/A</v>
      </c>
      <c r="C43" s="46">
        <f ca="1">IF(ISBLANK('自動車台帳'!C44)=TRUE,"",OFFSET('自動車台帳'!C44,'自動車台帳'!$AZ44,0))</f>
      </c>
      <c r="D43" s="46">
        <f ca="1">IF(ISBLANK('自動車台帳'!D44)=TRUE,"",OFFSET('自動車台帳'!D44,'自動車台帳'!$AZ44,0))</f>
      </c>
      <c r="E43" s="46">
        <f ca="1">IF(ISBLANK('自動車台帳'!E44)=TRUE,"",OFFSET('自動車台帳'!E44,'自動車台帳'!$AZ44,0))</f>
      </c>
      <c r="F43" s="46" t="e">
        <f ca="1">OFFSET('自動車台帳'!F44,'自動車台帳'!$AZ44,0)</f>
        <v>#N/A</v>
      </c>
      <c r="G43" s="46" t="e">
        <f ca="1">OFFSET('自動車台帳'!G44,'自動車台帳'!$AZ44,0)</f>
        <v>#N/A</v>
      </c>
      <c r="H43" s="47" t="e">
        <f ca="1">OFFSET('自動車台帳'!H44,'自動車台帳'!$AZ44,0)</f>
        <v>#N/A</v>
      </c>
      <c r="I43" s="48" t="e">
        <f ca="1">OFFSET('自動車台帳'!I44,'自動車台帳'!$AZ44,0)</f>
        <v>#N/A</v>
      </c>
      <c r="J43" s="46" t="e">
        <f ca="1">OFFSET('自動車台帳'!J44,'自動車台帳'!$AZ44,0)</f>
        <v>#N/A</v>
      </c>
      <c r="K43" s="46" t="e">
        <f ca="1">OFFSET('自動車台帳'!K44,'自動車台帳'!$AZ44,0)</f>
        <v>#N/A</v>
      </c>
      <c r="L43" s="47" t="e">
        <f ca="1">OFFSET('自動車台帳'!L44,'自動車台帳'!$AZ44,0)</f>
        <v>#N/A</v>
      </c>
      <c r="M43" s="49" t="e">
        <f ca="1">OFFSET('自動車台帳'!M44,'自動車台帳'!$AZ44,0)</f>
        <v>#N/A</v>
      </c>
      <c r="N43" s="50" t="e">
        <f ca="1">OFFSET('自動車台帳'!N44,'自動車台帳'!$AZ44,0)</f>
        <v>#N/A</v>
      </c>
      <c r="O43" s="50" t="e">
        <f ca="1">OFFSET('自動車台帳'!O44,'自動車台帳'!$AZ44,0)</f>
        <v>#N/A</v>
      </c>
      <c r="P43" s="50" t="e">
        <f ca="1">OFFSET('自動車台帳'!P44,'自動車台帳'!$AZ44,0)</f>
        <v>#N/A</v>
      </c>
      <c r="Q43" s="50" t="e">
        <f ca="1">OFFSET('自動車台帳'!Q44,'自動車台帳'!$AZ44,0)</f>
        <v>#N/A</v>
      </c>
      <c r="R43" s="46" t="e">
        <f ca="1">OFFSET('自動車台帳'!AM44,'自動車台帳'!$AZ44,0)</f>
        <v>#N/A</v>
      </c>
      <c r="S43" s="46" t="e">
        <f ca="1">OFFSET('自動車台帳'!AN44,'自動車台帳'!$AZ44,0)</f>
        <v>#N/A</v>
      </c>
      <c r="T43" s="51" t="e">
        <f ca="1">OFFSET('自動車台帳'!$AO44,'自動車台帳'!$AZ44,0)</f>
        <v>#N/A</v>
      </c>
      <c r="U43" s="52" t="e">
        <f ca="1">OFFSET('自動車台帳'!AP44,'自動車台帳'!$AZ44,0)</f>
        <v>#N/A</v>
      </c>
      <c r="V43" s="52" t="e">
        <f ca="1">OFFSET('自動車台帳'!AQ44,'自動車台帳'!$AZ44,0)</f>
        <v>#N/A</v>
      </c>
    </row>
    <row r="44" spans="1:22" ht="13.5">
      <c r="A44" s="46" t="e">
        <f ca="1">OFFSET('自動車台帳'!A45,'自動車台帳'!$AZ45,0)</f>
        <v>#N/A</v>
      </c>
      <c r="B44" s="46" t="e">
        <f ca="1">OFFSET('自動車台帳'!B45,'自動車台帳'!$AZ45,0)</f>
        <v>#N/A</v>
      </c>
      <c r="C44" s="46">
        <f ca="1">IF(ISBLANK('自動車台帳'!C45)=TRUE,"",OFFSET('自動車台帳'!C45,'自動車台帳'!$AZ45,0))</f>
      </c>
      <c r="D44" s="46">
        <f ca="1">IF(ISBLANK('自動車台帳'!D45)=TRUE,"",OFFSET('自動車台帳'!D45,'自動車台帳'!$AZ45,0))</f>
      </c>
      <c r="E44" s="46">
        <f ca="1">IF(ISBLANK('自動車台帳'!E45)=TRUE,"",OFFSET('自動車台帳'!E45,'自動車台帳'!$AZ45,0))</f>
      </c>
      <c r="F44" s="46" t="e">
        <f ca="1">OFFSET('自動車台帳'!F45,'自動車台帳'!$AZ45,0)</f>
        <v>#N/A</v>
      </c>
      <c r="G44" s="46" t="e">
        <f ca="1">OFFSET('自動車台帳'!G45,'自動車台帳'!$AZ45,0)</f>
        <v>#N/A</v>
      </c>
      <c r="H44" s="47" t="e">
        <f ca="1">OFFSET('自動車台帳'!H45,'自動車台帳'!$AZ45,0)</f>
        <v>#N/A</v>
      </c>
      <c r="I44" s="48" t="e">
        <f ca="1">OFFSET('自動車台帳'!I45,'自動車台帳'!$AZ45,0)</f>
        <v>#N/A</v>
      </c>
      <c r="J44" s="46" t="e">
        <f ca="1">OFFSET('自動車台帳'!J45,'自動車台帳'!$AZ45,0)</f>
        <v>#N/A</v>
      </c>
      <c r="K44" s="46" t="e">
        <f ca="1">OFFSET('自動車台帳'!K45,'自動車台帳'!$AZ45,0)</f>
        <v>#N/A</v>
      </c>
      <c r="L44" s="47" t="e">
        <f ca="1">OFFSET('自動車台帳'!L45,'自動車台帳'!$AZ45,0)</f>
        <v>#N/A</v>
      </c>
      <c r="M44" s="49" t="e">
        <f ca="1">OFFSET('自動車台帳'!M45,'自動車台帳'!$AZ45,0)</f>
        <v>#N/A</v>
      </c>
      <c r="N44" s="50" t="e">
        <f ca="1">OFFSET('自動車台帳'!N45,'自動車台帳'!$AZ45,0)</f>
        <v>#N/A</v>
      </c>
      <c r="O44" s="50" t="e">
        <f ca="1">OFFSET('自動車台帳'!O45,'自動車台帳'!$AZ45,0)</f>
        <v>#N/A</v>
      </c>
      <c r="P44" s="50" t="e">
        <f ca="1">OFFSET('自動車台帳'!P45,'自動車台帳'!$AZ45,0)</f>
        <v>#N/A</v>
      </c>
      <c r="Q44" s="50" t="e">
        <f ca="1">OFFSET('自動車台帳'!Q45,'自動車台帳'!$AZ45,0)</f>
        <v>#N/A</v>
      </c>
      <c r="R44" s="46" t="e">
        <f ca="1">OFFSET('自動車台帳'!AM45,'自動車台帳'!$AZ45,0)</f>
        <v>#N/A</v>
      </c>
      <c r="S44" s="46" t="e">
        <f ca="1">OFFSET('自動車台帳'!AN45,'自動車台帳'!$AZ45,0)</f>
        <v>#N/A</v>
      </c>
      <c r="T44" s="51" t="e">
        <f ca="1">OFFSET('自動車台帳'!$AO45,'自動車台帳'!$AZ45,0)</f>
        <v>#N/A</v>
      </c>
      <c r="U44" s="52" t="e">
        <f ca="1">OFFSET('自動車台帳'!AP45,'自動車台帳'!$AZ45,0)</f>
        <v>#N/A</v>
      </c>
      <c r="V44" s="52" t="e">
        <f ca="1">OFFSET('自動車台帳'!AQ45,'自動車台帳'!$AZ45,0)</f>
        <v>#N/A</v>
      </c>
    </row>
    <row r="45" spans="1:22" ht="13.5">
      <c r="A45" s="46" t="e">
        <f ca="1">OFFSET('自動車台帳'!A46,'自動車台帳'!$AZ46,0)</f>
        <v>#N/A</v>
      </c>
      <c r="B45" s="46" t="e">
        <f ca="1">OFFSET('自動車台帳'!B46,'自動車台帳'!$AZ46,0)</f>
        <v>#N/A</v>
      </c>
      <c r="C45" s="46">
        <f ca="1">IF(ISBLANK('自動車台帳'!C46)=TRUE,"",OFFSET('自動車台帳'!C46,'自動車台帳'!$AZ46,0))</f>
      </c>
      <c r="D45" s="46">
        <f ca="1">IF(ISBLANK('自動車台帳'!D46)=TRUE,"",OFFSET('自動車台帳'!D46,'自動車台帳'!$AZ46,0))</f>
      </c>
      <c r="E45" s="46">
        <f ca="1">IF(ISBLANK('自動車台帳'!E46)=TRUE,"",OFFSET('自動車台帳'!E46,'自動車台帳'!$AZ46,0))</f>
      </c>
      <c r="F45" s="46" t="e">
        <f ca="1">OFFSET('自動車台帳'!F46,'自動車台帳'!$AZ46,0)</f>
        <v>#N/A</v>
      </c>
      <c r="G45" s="46" t="e">
        <f ca="1">OFFSET('自動車台帳'!G46,'自動車台帳'!$AZ46,0)</f>
        <v>#N/A</v>
      </c>
      <c r="H45" s="47" t="e">
        <f ca="1">OFFSET('自動車台帳'!H46,'自動車台帳'!$AZ46,0)</f>
        <v>#N/A</v>
      </c>
      <c r="I45" s="48" t="e">
        <f ca="1">OFFSET('自動車台帳'!I46,'自動車台帳'!$AZ46,0)</f>
        <v>#N/A</v>
      </c>
      <c r="J45" s="46" t="e">
        <f ca="1">OFFSET('自動車台帳'!J46,'自動車台帳'!$AZ46,0)</f>
        <v>#N/A</v>
      </c>
      <c r="K45" s="46" t="e">
        <f ca="1">OFFSET('自動車台帳'!K46,'自動車台帳'!$AZ46,0)</f>
        <v>#N/A</v>
      </c>
      <c r="L45" s="47" t="e">
        <f ca="1">OFFSET('自動車台帳'!L46,'自動車台帳'!$AZ46,0)</f>
        <v>#N/A</v>
      </c>
      <c r="M45" s="49" t="e">
        <f ca="1">OFFSET('自動車台帳'!M46,'自動車台帳'!$AZ46,0)</f>
        <v>#N/A</v>
      </c>
      <c r="N45" s="50" t="e">
        <f ca="1">OFFSET('自動車台帳'!N46,'自動車台帳'!$AZ46,0)</f>
        <v>#N/A</v>
      </c>
      <c r="O45" s="50" t="e">
        <f ca="1">OFFSET('自動車台帳'!O46,'自動車台帳'!$AZ46,0)</f>
        <v>#N/A</v>
      </c>
      <c r="P45" s="50" t="e">
        <f ca="1">OFFSET('自動車台帳'!P46,'自動車台帳'!$AZ46,0)</f>
        <v>#N/A</v>
      </c>
      <c r="Q45" s="50" t="e">
        <f ca="1">OFFSET('自動車台帳'!Q46,'自動車台帳'!$AZ46,0)</f>
        <v>#N/A</v>
      </c>
      <c r="R45" s="46" t="e">
        <f ca="1">OFFSET('自動車台帳'!AM46,'自動車台帳'!$AZ46,0)</f>
        <v>#N/A</v>
      </c>
      <c r="S45" s="46" t="e">
        <f ca="1">OFFSET('自動車台帳'!AN46,'自動車台帳'!$AZ46,0)</f>
        <v>#N/A</v>
      </c>
      <c r="T45" s="51" t="e">
        <f ca="1">OFFSET('自動車台帳'!$AO46,'自動車台帳'!$AZ46,0)</f>
        <v>#N/A</v>
      </c>
      <c r="U45" s="52" t="e">
        <f ca="1">OFFSET('自動車台帳'!AP46,'自動車台帳'!$AZ46,0)</f>
        <v>#N/A</v>
      </c>
      <c r="V45" s="52" t="e">
        <f ca="1">OFFSET('自動車台帳'!AQ46,'自動車台帳'!$AZ46,0)</f>
        <v>#N/A</v>
      </c>
    </row>
    <row r="46" spans="1:22" ht="13.5">
      <c r="A46" s="46" t="e">
        <f ca="1">OFFSET('自動車台帳'!A47,'自動車台帳'!$AZ47,0)</f>
        <v>#N/A</v>
      </c>
      <c r="B46" s="46" t="e">
        <f ca="1">OFFSET('自動車台帳'!B47,'自動車台帳'!$AZ47,0)</f>
        <v>#N/A</v>
      </c>
      <c r="C46" s="46">
        <f ca="1">IF(ISBLANK('自動車台帳'!C47)=TRUE,"",OFFSET('自動車台帳'!C47,'自動車台帳'!$AZ47,0))</f>
      </c>
      <c r="D46" s="46">
        <f ca="1">IF(ISBLANK('自動車台帳'!D47)=TRUE,"",OFFSET('自動車台帳'!D47,'自動車台帳'!$AZ47,0))</f>
      </c>
      <c r="E46" s="46">
        <f ca="1">IF(ISBLANK('自動車台帳'!E47)=TRUE,"",OFFSET('自動車台帳'!E47,'自動車台帳'!$AZ47,0))</f>
      </c>
      <c r="F46" s="46" t="e">
        <f ca="1">OFFSET('自動車台帳'!F47,'自動車台帳'!$AZ47,0)</f>
        <v>#N/A</v>
      </c>
      <c r="G46" s="46" t="e">
        <f ca="1">OFFSET('自動車台帳'!G47,'自動車台帳'!$AZ47,0)</f>
        <v>#N/A</v>
      </c>
      <c r="H46" s="47" t="e">
        <f ca="1">OFFSET('自動車台帳'!H47,'自動車台帳'!$AZ47,0)</f>
        <v>#N/A</v>
      </c>
      <c r="I46" s="48" t="e">
        <f ca="1">OFFSET('自動車台帳'!I47,'自動車台帳'!$AZ47,0)</f>
        <v>#N/A</v>
      </c>
      <c r="J46" s="46" t="e">
        <f ca="1">OFFSET('自動車台帳'!J47,'自動車台帳'!$AZ47,0)</f>
        <v>#N/A</v>
      </c>
      <c r="K46" s="46" t="e">
        <f ca="1">OFFSET('自動車台帳'!K47,'自動車台帳'!$AZ47,0)</f>
        <v>#N/A</v>
      </c>
      <c r="L46" s="47" t="e">
        <f ca="1">OFFSET('自動車台帳'!L47,'自動車台帳'!$AZ47,0)</f>
        <v>#N/A</v>
      </c>
      <c r="M46" s="49" t="e">
        <f ca="1">OFFSET('自動車台帳'!M47,'自動車台帳'!$AZ47,0)</f>
        <v>#N/A</v>
      </c>
      <c r="N46" s="50" t="e">
        <f ca="1">OFFSET('自動車台帳'!N47,'自動車台帳'!$AZ47,0)</f>
        <v>#N/A</v>
      </c>
      <c r="O46" s="50" t="e">
        <f ca="1">OFFSET('自動車台帳'!O47,'自動車台帳'!$AZ47,0)</f>
        <v>#N/A</v>
      </c>
      <c r="P46" s="50" t="e">
        <f ca="1">OFFSET('自動車台帳'!P47,'自動車台帳'!$AZ47,0)</f>
        <v>#N/A</v>
      </c>
      <c r="Q46" s="50" t="e">
        <f ca="1">OFFSET('自動車台帳'!Q47,'自動車台帳'!$AZ47,0)</f>
        <v>#N/A</v>
      </c>
      <c r="R46" s="46" t="e">
        <f ca="1">OFFSET('自動車台帳'!AM47,'自動車台帳'!$AZ47,0)</f>
        <v>#N/A</v>
      </c>
      <c r="S46" s="46" t="e">
        <f ca="1">OFFSET('自動車台帳'!AN47,'自動車台帳'!$AZ47,0)</f>
        <v>#N/A</v>
      </c>
      <c r="T46" s="51" t="e">
        <f ca="1">OFFSET('自動車台帳'!$AO47,'自動車台帳'!$AZ47,0)</f>
        <v>#N/A</v>
      </c>
      <c r="U46" s="52" t="e">
        <f ca="1">OFFSET('自動車台帳'!AP47,'自動車台帳'!$AZ47,0)</f>
        <v>#N/A</v>
      </c>
      <c r="V46" s="52" t="e">
        <f ca="1">OFFSET('自動車台帳'!AQ47,'自動車台帳'!$AZ47,0)</f>
        <v>#N/A</v>
      </c>
    </row>
    <row r="47" spans="1:22" ht="13.5">
      <c r="A47" s="46" t="e">
        <f ca="1">OFFSET('自動車台帳'!A48,'自動車台帳'!$AZ48,0)</f>
        <v>#N/A</v>
      </c>
      <c r="B47" s="46" t="e">
        <f ca="1">OFFSET('自動車台帳'!B48,'自動車台帳'!$AZ48,0)</f>
        <v>#N/A</v>
      </c>
      <c r="C47" s="46">
        <f ca="1">IF(ISBLANK('自動車台帳'!C48)=TRUE,"",OFFSET('自動車台帳'!C48,'自動車台帳'!$AZ48,0))</f>
      </c>
      <c r="D47" s="46">
        <f ca="1">IF(ISBLANK('自動車台帳'!D48)=TRUE,"",OFFSET('自動車台帳'!D48,'自動車台帳'!$AZ48,0))</f>
      </c>
      <c r="E47" s="46">
        <f ca="1">IF(ISBLANK('自動車台帳'!E48)=TRUE,"",OFFSET('自動車台帳'!E48,'自動車台帳'!$AZ48,0))</f>
      </c>
      <c r="F47" s="46" t="e">
        <f ca="1">OFFSET('自動車台帳'!F48,'自動車台帳'!$AZ48,0)</f>
        <v>#N/A</v>
      </c>
      <c r="G47" s="46" t="e">
        <f ca="1">OFFSET('自動車台帳'!G48,'自動車台帳'!$AZ48,0)</f>
        <v>#N/A</v>
      </c>
      <c r="H47" s="47" t="e">
        <f ca="1">OFFSET('自動車台帳'!H48,'自動車台帳'!$AZ48,0)</f>
        <v>#N/A</v>
      </c>
      <c r="I47" s="48" t="e">
        <f ca="1">OFFSET('自動車台帳'!I48,'自動車台帳'!$AZ48,0)</f>
        <v>#N/A</v>
      </c>
      <c r="J47" s="46" t="e">
        <f ca="1">OFFSET('自動車台帳'!J48,'自動車台帳'!$AZ48,0)</f>
        <v>#N/A</v>
      </c>
      <c r="K47" s="46" t="e">
        <f ca="1">OFFSET('自動車台帳'!K48,'自動車台帳'!$AZ48,0)</f>
        <v>#N/A</v>
      </c>
      <c r="L47" s="47" t="e">
        <f ca="1">OFFSET('自動車台帳'!L48,'自動車台帳'!$AZ48,0)</f>
        <v>#N/A</v>
      </c>
      <c r="M47" s="49" t="e">
        <f ca="1">OFFSET('自動車台帳'!M48,'自動車台帳'!$AZ48,0)</f>
        <v>#N/A</v>
      </c>
      <c r="N47" s="50" t="e">
        <f ca="1">OFFSET('自動車台帳'!N48,'自動車台帳'!$AZ48,0)</f>
        <v>#N/A</v>
      </c>
      <c r="O47" s="50" t="e">
        <f ca="1">OFFSET('自動車台帳'!O48,'自動車台帳'!$AZ48,0)</f>
        <v>#N/A</v>
      </c>
      <c r="P47" s="50" t="e">
        <f ca="1">OFFSET('自動車台帳'!P48,'自動車台帳'!$AZ48,0)</f>
        <v>#N/A</v>
      </c>
      <c r="Q47" s="50" t="e">
        <f ca="1">OFFSET('自動車台帳'!Q48,'自動車台帳'!$AZ48,0)</f>
        <v>#N/A</v>
      </c>
      <c r="R47" s="46" t="e">
        <f ca="1">OFFSET('自動車台帳'!AM48,'自動車台帳'!$AZ48,0)</f>
        <v>#N/A</v>
      </c>
      <c r="S47" s="46" t="e">
        <f ca="1">OFFSET('自動車台帳'!AN48,'自動車台帳'!$AZ48,0)</f>
        <v>#N/A</v>
      </c>
      <c r="T47" s="51" t="e">
        <f ca="1">OFFSET('自動車台帳'!$AO48,'自動車台帳'!$AZ48,0)</f>
        <v>#N/A</v>
      </c>
      <c r="U47" s="52" t="e">
        <f ca="1">OFFSET('自動車台帳'!AP48,'自動車台帳'!$AZ48,0)</f>
        <v>#N/A</v>
      </c>
      <c r="V47" s="52" t="e">
        <f ca="1">OFFSET('自動車台帳'!AQ48,'自動車台帳'!$AZ48,0)</f>
        <v>#N/A</v>
      </c>
    </row>
    <row r="48" spans="1:22" ht="13.5">
      <c r="A48" s="46" t="e">
        <f ca="1">OFFSET('自動車台帳'!A49,'自動車台帳'!$AZ49,0)</f>
        <v>#N/A</v>
      </c>
      <c r="B48" s="46" t="e">
        <f ca="1">OFFSET('自動車台帳'!B49,'自動車台帳'!$AZ49,0)</f>
        <v>#N/A</v>
      </c>
      <c r="C48" s="46">
        <f ca="1">IF(ISBLANK('自動車台帳'!C49)=TRUE,"",OFFSET('自動車台帳'!C49,'自動車台帳'!$AZ49,0))</f>
      </c>
      <c r="D48" s="46">
        <f ca="1">IF(ISBLANK('自動車台帳'!D49)=TRUE,"",OFFSET('自動車台帳'!D49,'自動車台帳'!$AZ49,0))</f>
      </c>
      <c r="E48" s="46">
        <f ca="1">IF(ISBLANK('自動車台帳'!E49)=TRUE,"",OFFSET('自動車台帳'!E49,'自動車台帳'!$AZ49,0))</f>
      </c>
      <c r="F48" s="46" t="e">
        <f ca="1">OFFSET('自動車台帳'!F49,'自動車台帳'!$AZ49,0)</f>
        <v>#N/A</v>
      </c>
      <c r="G48" s="46" t="e">
        <f ca="1">OFFSET('自動車台帳'!G49,'自動車台帳'!$AZ49,0)</f>
        <v>#N/A</v>
      </c>
      <c r="H48" s="47" t="e">
        <f ca="1">OFFSET('自動車台帳'!H49,'自動車台帳'!$AZ49,0)</f>
        <v>#N/A</v>
      </c>
      <c r="I48" s="48" t="e">
        <f ca="1">OFFSET('自動車台帳'!I49,'自動車台帳'!$AZ49,0)</f>
        <v>#N/A</v>
      </c>
      <c r="J48" s="46" t="e">
        <f ca="1">OFFSET('自動車台帳'!J49,'自動車台帳'!$AZ49,0)</f>
        <v>#N/A</v>
      </c>
      <c r="K48" s="46" t="e">
        <f ca="1">OFFSET('自動車台帳'!K49,'自動車台帳'!$AZ49,0)</f>
        <v>#N/A</v>
      </c>
      <c r="L48" s="47" t="e">
        <f ca="1">OFFSET('自動車台帳'!L49,'自動車台帳'!$AZ49,0)</f>
        <v>#N/A</v>
      </c>
      <c r="M48" s="49" t="e">
        <f ca="1">OFFSET('自動車台帳'!M49,'自動車台帳'!$AZ49,0)</f>
        <v>#N/A</v>
      </c>
      <c r="N48" s="50" t="e">
        <f ca="1">OFFSET('自動車台帳'!N49,'自動車台帳'!$AZ49,0)</f>
        <v>#N/A</v>
      </c>
      <c r="O48" s="50" t="e">
        <f ca="1">OFFSET('自動車台帳'!O49,'自動車台帳'!$AZ49,0)</f>
        <v>#N/A</v>
      </c>
      <c r="P48" s="50" t="e">
        <f ca="1">OFFSET('自動車台帳'!P49,'自動車台帳'!$AZ49,0)</f>
        <v>#N/A</v>
      </c>
      <c r="Q48" s="50" t="e">
        <f ca="1">OFFSET('自動車台帳'!Q49,'自動車台帳'!$AZ49,0)</f>
        <v>#N/A</v>
      </c>
      <c r="R48" s="46" t="e">
        <f ca="1">OFFSET('自動車台帳'!AM49,'自動車台帳'!$AZ49,0)</f>
        <v>#N/A</v>
      </c>
      <c r="S48" s="46" t="e">
        <f ca="1">OFFSET('自動車台帳'!AN49,'自動車台帳'!$AZ49,0)</f>
        <v>#N/A</v>
      </c>
      <c r="T48" s="51" t="e">
        <f ca="1">OFFSET('自動車台帳'!$AO49,'自動車台帳'!$AZ49,0)</f>
        <v>#N/A</v>
      </c>
      <c r="U48" s="52" t="e">
        <f ca="1">OFFSET('自動車台帳'!AP49,'自動車台帳'!$AZ49,0)</f>
        <v>#N/A</v>
      </c>
      <c r="V48" s="52" t="e">
        <f ca="1">OFFSET('自動車台帳'!AQ49,'自動車台帳'!$AZ49,0)</f>
        <v>#N/A</v>
      </c>
    </row>
    <row r="49" spans="1:22" ht="13.5">
      <c r="A49" s="46" t="e">
        <f ca="1">OFFSET('自動車台帳'!A50,'自動車台帳'!$AZ50,0)</f>
        <v>#N/A</v>
      </c>
      <c r="B49" s="46" t="e">
        <f ca="1">OFFSET('自動車台帳'!B50,'自動車台帳'!$AZ50,0)</f>
        <v>#N/A</v>
      </c>
      <c r="C49" s="46">
        <f ca="1">IF(ISBLANK('自動車台帳'!C50)=TRUE,"",OFFSET('自動車台帳'!C50,'自動車台帳'!$AZ50,0))</f>
      </c>
      <c r="D49" s="46">
        <f ca="1">IF(ISBLANK('自動車台帳'!D50)=TRUE,"",OFFSET('自動車台帳'!D50,'自動車台帳'!$AZ50,0))</f>
      </c>
      <c r="E49" s="46">
        <f ca="1">IF(ISBLANK('自動車台帳'!E50)=TRUE,"",OFFSET('自動車台帳'!E50,'自動車台帳'!$AZ50,0))</f>
      </c>
      <c r="F49" s="46" t="e">
        <f ca="1">OFFSET('自動車台帳'!F50,'自動車台帳'!$AZ50,0)</f>
        <v>#N/A</v>
      </c>
      <c r="G49" s="46" t="e">
        <f ca="1">OFFSET('自動車台帳'!G50,'自動車台帳'!$AZ50,0)</f>
        <v>#N/A</v>
      </c>
      <c r="H49" s="47" t="e">
        <f ca="1">OFFSET('自動車台帳'!H50,'自動車台帳'!$AZ50,0)</f>
        <v>#N/A</v>
      </c>
      <c r="I49" s="48" t="e">
        <f ca="1">OFFSET('自動車台帳'!I50,'自動車台帳'!$AZ50,0)</f>
        <v>#N/A</v>
      </c>
      <c r="J49" s="46" t="e">
        <f ca="1">OFFSET('自動車台帳'!J50,'自動車台帳'!$AZ50,0)</f>
        <v>#N/A</v>
      </c>
      <c r="K49" s="46" t="e">
        <f ca="1">OFFSET('自動車台帳'!K50,'自動車台帳'!$AZ50,0)</f>
        <v>#N/A</v>
      </c>
      <c r="L49" s="47" t="e">
        <f ca="1">OFFSET('自動車台帳'!L50,'自動車台帳'!$AZ50,0)</f>
        <v>#N/A</v>
      </c>
      <c r="M49" s="49" t="e">
        <f ca="1">OFFSET('自動車台帳'!M50,'自動車台帳'!$AZ50,0)</f>
        <v>#N/A</v>
      </c>
      <c r="N49" s="50" t="e">
        <f ca="1">OFFSET('自動車台帳'!N50,'自動車台帳'!$AZ50,0)</f>
        <v>#N/A</v>
      </c>
      <c r="O49" s="50" t="e">
        <f ca="1">OFFSET('自動車台帳'!O50,'自動車台帳'!$AZ50,0)</f>
        <v>#N/A</v>
      </c>
      <c r="P49" s="50" t="e">
        <f ca="1">OFFSET('自動車台帳'!P50,'自動車台帳'!$AZ50,0)</f>
        <v>#N/A</v>
      </c>
      <c r="Q49" s="50" t="e">
        <f ca="1">OFFSET('自動車台帳'!Q50,'自動車台帳'!$AZ50,0)</f>
        <v>#N/A</v>
      </c>
      <c r="R49" s="46" t="e">
        <f ca="1">OFFSET('自動車台帳'!AM50,'自動車台帳'!$AZ50,0)</f>
        <v>#N/A</v>
      </c>
      <c r="S49" s="46" t="e">
        <f ca="1">OFFSET('自動車台帳'!AN50,'自動車台帳'!$AZ50,0)</f>
        <v>#N/A</v>
      </c>
      <c r="T49" s="51" t="e">
        <f ca="1">OFFSET('自動車台帳'!$AO50,'自動車台帳'!$AZ50,0)</f>
        <v>#N/A</v>
      </c>
      <c r="U49" s="52" t="e">
        <f ca="1">OFFSET('自動車台帳'!AP50,'自動車台帳'!$AZ50,0)</f>
        <v>#N/A</v>
      </c>
      <c r="V49" s="52" t="e">
        <f ca="1">OFFSET('自動車台帳'!AQ50,'自動車台帳'!$AZ50,0)</f>
        <v>#N/A</v>
      </c>
    </row>
    <row r="50" spans="1:22" ht="13.5">
      <c r="A50" s="46" t="e">
        <f ca="1">OFFSET('自動車台帳'!A51,'自動車台帳'!$AZ51,0)</f>
        <v>#N/A</v>
      </c>
      <c r="B50" s="46" t="e">
        <f ca="1">OFFSET('自動車台帳'!B51,'自動車台帳'!$AZ51,0)</f>
        <v>#N/A</v>
      </c>
      <c r="C50" s="46">
        <f ca="1">IF(ISBLANK('自動車台帳'!C51)=TRUE,"",OFFSET('自動車台帳'!C51,'自動車台帳'!$AZ51,0))</f>
      </c>
      <c r="D50" s="46">
        <f ca="1">IF(ISBLANK('自動車台帳'!D51)=TRUE,"",OFFSET('自動車台帳'!D51,'自動車台帳'!$AZ51,0))</f>
      </c>
      <c r="E50" s="46">
        <f ca="1">IF(ISBLANK('自動車台帳'!E51)=TRUE,"",OFFSET('自動車台帳'!E51,'自動車台帳'!$AZ51,0))</f>
      </c>
      <c r="F50" s="46" t="e">
        <f ca="1">OFFSET('自動車台帳'!F51,'自動車台帳'!$AZ51,0)</f>
        <v>#N/A</v>
      </c>
      <c r="G50" s="46" t="e">
        <f ca="1">OFFSET('自動車台帳'!G51,'自動車台帳'!$AZ51,0)</f>
        <v>#N/A</v>
      </c>
      <c r="H50" s="47" t="e">
        <f ca="1">OFFSET('自動車台帳'!H51,'自動車台帳'!$AZ51,0)</f>
        <v>#N/A</v>
      </c>
      <c r="I50" s="48" t="e">
        <f ca="1">OFFSET('自動車台帳'!I51,'自動車台帳'!$AZ51,0)</f>
        <v>#N/A</v>
      </c>
      <c r="J50" s="46" t="e">
        <f ca="1">OFFSET('自動車台帳'!J51,'自動車台帳'!$AZ51,0)</f>
        <v>#N/A</v>
      </c>
      <c r="K50" s="46" t="e">
        <f ca="1">OFFSET('自動車台帳'!K51,'自動車台帳'!$AZ51,0)</f>
        <v>#N/A</v>
      </c>
      <c r="L50" s="47" t="e">
        <f ca="1">OFFSET('自動車台帳'!L51,'自動車台帳'!$AZ51,0)</f>
        <v>#N/A</v>
      </c>
      <c r="M50" s="49" t="e">
        <f ca="1">OFFSET('自動車台帳'!M51,'自動車台帳'!$AZ51,0)</f>
        <v>#N/A</v>
      </c>
      <c r="N50" s="50" t="e">
        <f ca="1">OFFSET('自動車台帳'!N51,'自動車台帳'!$AZ51,0)</f>
        <v>#N/A</v>
      </c>
      <c r="O50" s="50" t="e">
        <f ca="1">OFFSET('自動車台帳'!O51,'自動車台帳'!$AZ51,0)</f>
        <v>#N/A</v>
      </c>
      <c r="P50" s="50" t="e">
        <f ca="1">OFFSET('自動車台帳'!P51,'自動車台帳'!$AZ51,0)</f>
        <v>#N/A</v>
      </c>
      <c r="Q50" s="50" t="e">
        <f ca="1">OFFSET('自動車台帳'!Q51,'自動車台帳'!$AZ51,0)</f>
        <v>#N/A</v>
      </c>
      <c r="R50" s="46" t="e">
        <f ca="1">OFFSET('自動車台帳'!AM51,'自動車台帳'!$AZ51,0)</f>
        <v>#N/A</v>
      </c>
      <c r="S50" s="46" t="e">
        <f ca="1">OFFSET('自動車台帳'!AN51,'自動車台帳'!$AZ51,0)</f>
        <v>#N/A</v>
      </c>
      <c r="T50" s="51" t="e">
        <f ca="1">OFFSET('自動車台帳'!$AO51,'自動車台帳'!$AZ51,0)</f>
        <v>#N/A</v>
      </c>
      <c r="U50" s="52" t="e">
        <f ca="1">OFFSET('自動車台帳'!AP51,'自動車台帳'!$AZ51,0)</f>
        <v>#N/A</v>
      </c>
      <c r="V50" s="52" t="e">
        <f ca="1">OFFSET('自動車台帳'!AQ51,'自動車台帳'!$AZ51,0)</f>
        <v>#N/A</v>
      </c>
    </row>
    <row r="51" spans="1:22" ht="13.5">
      <c r="A51" s="46" t="e">
        <f ca="1">OFFSET('自動車台帳'!A52,'自動車台帳'!$AZ52,0)</f>
        <v>#N/A</v>
      </c>
      <c r="B51" s="46" t="e">
        <f ca="1">OFFSET('自動車台帳'!B52,'自動車台帳'!$AZ52,0)</f>
        <v>#N/A</v>
      </c>
      <c r="C51" s="46">
        <f ca="1">IF(ISBLANK('自動車台帳'!C52)=TRUE,"",OFFSET('自動車台帳'!C52,'自動車台帳'!$AZ52,0))</f>
      </c>
      <c r="D51" s="46">
        <f ca="1">IF(ISBLANK('自動車台帳'!D52)=TRUE,"",OFFSET('自動車台帳'!D52,'自動車台帳'!$AZ52,0))</f>
      </c>
      <c r="E51" s="46">
        <f ca="1">IF(ISBLANK('自動車台帳'!E52)=TRUE,"",OFFSET('自動車台帳'!E52,'自動車台帳'!$AZ52,0))</f>
      </c>
      <c r="F51" s="46" t="e">
        <f ca="1">OFFSET('自動車台帳'!F52,'自動車台帳'!$AZ52,0)</f>
        <v>#N/A</v>
      </c>
      <c r="G51" s="46" t="e">
        <f ca="1">OFFSET('自動車台帳'!G52,'自動車台帳'!$AZ52,0)</f>
        <v>#N/A</v>
      </c>
      <c r="H51" s="47" t="e">
        <f ca="1">OFFSET('自動車台帳'!H52,'自動車台帳'!$AZ52,0)</f>
        <v>#N/A</v>
      </c>
      <c r="I51" s="48" t="e">
        <f ca="1">OFFSET('自動車台帳'!I52,'自動車台帳'!$AZ52,0)</f>
        <v>#N/A</v>
      </c>
      <c r="J51" s="46" t="e">
        <f ca="1">OFFSET('自動車台帳'!J52,'自動車台帳'!$AZ52,0)</f>
        <v>#N/A</v>
      </c>
      <c r="K51" s="46" t="e">
        <f ca="1">OFFSET('自動車台帳'!K52,'自動車台帳'!$AZ52,0)</f>
        <v>#N/A</v>
      </c>
      <c r="L51" s="47" t="e">
        <f ca="1">OFFSET('自動車台帳'!L52,'自動車台帳'!$AZ52,0)</f>
        <v>#N/A</v>
      </c>
      <c r="M51" s="49" t="e">
        <f ca="1">OFFSET('自動車台帳'!M52,'自動車台帳'!$AZ52,0)</f>
        <v>#N/A</v>
      </c>
      <c r="N51" s="50" t="e">
        <f ca="1">OFFSET('自動車台帳'!N52,'自動車台帳'!$AZ52,0)</f>
        <v>#N/A</v>
      </c>
      <c r="O51" s="50" t="e">
        <f ca="1">OFFSET('自動車台帳'!O52,'自動車台帳'!$AZ52,0)</f>
        <v>#N/A</v>
      </c>
      <c r="P51" s="50" t="e">
        <f ca="1">OFFSET('自動車台帳'!P52,'自動車台帳'!$AZ52,0)</f>
        <v>#N/A</v>
      </c>
      <c r="Q51" s="50" t="e">
        <f ca="1">OFFSET('自動車台帳'!Q52,'自動車台帳'!$AZ52,0)</f>
        <v>#N/A</v>
      </c>
      <c r="R51" s="46" t="e">
        <f ca="1">OFFSET('自動車台帳'!AM52,'自動車台帳'!$AZ52,0)</f>
        <v>#N/A</v>
      </c>
      <c r="S51" s="46" t="e">
        <f ca="1">OFFSET('自動車台帳'!AN52,'自動車台帳'!$AZ52,0)</f>
        <v>#N/A</v>
      </c>
      <c r="T51" s="51" t="e">
        <f ca="1">OFFSET('自動車台帳'!$AO52,'自動車台帳'!$AZ52,0)</f>
        <v>#N/A</v>
      </c>
      <c r="U51" s="52" t="e">
        <f ca="1">OFFSET('自動車台帳'!AP52,'自動車台帳'!$AZ52,0)</f>
        <v>#N/A</v>
      </c>
      <c r="V51" s="52" t="e">
        <f ca="1">OFFSET('自動車台帳'!AQ52,'自動車台帳'!$AZ52,0)</f>
        <v>#N/A</v>
      </c>
    </row>
    <row r="52" spans="1:22" ht="13.5">
      <c r="A52" s="46" t="e">
        <f ca="1">OFFSET('自動車台帳'!A53,'自動車台帳'!$AZ53,0)</f>
        <v>#N/A</v>
      </c>
      <c r="B52" s="46" t="e">
        <f ca="1">OFFSET('自動車台帳'!B53,'自動車台帳'!$AZ53,0)</f>
        <v>#N/A</v>
      </c>
      <c r="C52" s="46">
        <f ca="1">IF(ISBLANK('自動車台帳'!C53)=TRUE,"",OFFSET('自動車台帳'!C53,'自動車台帳'!$AZ53,0))</f>
      </c>
      <c r="D52" s="46">
        <f ca="1">IF(ISBLANK('自動車台帳'!D53)=TRUE,"",OFFSET('自動車台帳'!D53,'自動車台帳'!$AZ53,0))</f>
      </c>
      <c r="E52" s="46">
        <f ca="1">IF(ISBLANK('自動車台帳'!E53)=TRUE,"",OFFSET('自動車台帳'!E53,'自動車台帳'!$AZ53,0))</f>
      </c>
      <c r="F52" s="46" t="e">
        <f ca="1">OFFSET('自動車台帳'!F53,'自動車台帳'!$AZ53,0)</f>
        <v>#N/A</v>
      </c>
      <c r="G52" s="46" t="e">
        <f ca="1">OFFSET('自動車台帳'!G53,'自動車台帳'!$AZ53,0)</f>
        <v>#N/A</v>
      </c>
      <c r="H52" s="47" t="e">
        <f ca="1">OFFSET('自動車台帳'!H53,'自動車台帳'!$AZ53,0)</f>
        <v>#N/A</v>
      </c>
      <c r="I52" s="48" t="e">
        <f ca="1">OFFSET('自動車台帳'!I53,'自動車台帳'!$AZ53,0)</f>
        <v>#N/A</v>
      </c>
      <c r="J52" s="46" t="e">
        <f ca="1">OFFSET('自動車台帳'!J53,'自動車台帳'!$AZ53,0)</f>
        <v>#N/A</v>
      </c>
      <c r="K52" s="46" t="e">
        <f ca="1">OFFSET('自動車台帳'!K53,'自動車台帳'!$AZ53,0)</f>
        <v>#N/A</v>
      </c>
      <c r="L52" s="47" t="e">
        <f ca="1">OFFSET('自動車台帳'!L53,'自動車台帳'!$AZ53,0)</f>
        <v>#N/A</v>
      </c>
      <c r="M52" s="49" t="e">
        <f ca="1">OFFSET('自動車台帳'!M53,'自動車台帳'!$AZ53,0)</f>
        <v>#N/A</v>
      </c>
      <c r="N52" s="50" t="e">
        <f ca="1">OFFSET('自動車台帳'!N53,'自動車台帳'!$AZ53,0)</f>
        <v>#N/A</v>
      </c>
      <c r="O52" s="50" t="e">
        <f ca="1">OFFSET('自動車台帳'!O53,'自動車台帳'!$AZ53,0)</f>
        <v>#N/A</v>
      </c>
      <c r="P52" s="50" t="e">
        <f ca="1">OFFSET('自動車台帳'!P53,'自動車台帳'!$AZ53,0)</f>
        <v>#N/A</v>
      </c>
      <c r="Q52" s="50" t="e">
        <f ca="1">OFFSET('自動車台帳'!Q53,'自動車台帳'!$AZ53,0)</f>
        <v>#N/A</v>
      </c>
      <c r="R52" s="46" t="e">
        <f ca="1">OFFSET('自動車台帳'!AM53,'自動車台帳'!$AZ53,0)</f>
        <v>#N/A</v>
      </c>
      <c r="S52" s="46" t="e">
        <f ca="1">OFFSET('自動車台帳'!AN53,'自動車台帳'!$AZ53,0)</f>
        <v>#N/A</v>
      </c>
      <c r="T52" s="51" t="e">
        <f ca="1">OFFSET('自動車台帳'!$AO53,'自動車台帳'!$AZ53,0)</f>
        <v>#N/A</v>
      </c>
      <c r="U52" s="52" t="e">
        <f ca="1">OFFSET('自動車台帳'!AP53,'自動車台帳'!$AZ53,0)</f>
        <v>#N/A</v>
      </c>
      <c r="V52" s="52" t="e">
        <f ca="1">OFFSET('自動車台帳'!AQ53,'自動車台帳'!$AZ53,0)</f>
        <v>#N/A</v>
      </c>
    </row>
    <row r="53" spans="1:22" ht="13.5">
      <c r="A53" s="46" t="e">
        <f ca="1">OFFSET('自動車台帳'!A54,'自動車台帳'!$AZ54,0)</f>
        <v>#N/A</v>
      </c>
      <c r="B53" s="46" t="e">
        <f ca="1">OFFSET('自動車台帳'!B54,'自動車台帳'!$AZ54,0)</f>
        <v>#N/A</v>
      </c>
      <c r="C53" s="46">
        <f ca="1">IF(ISBLANK('自動車台帳'!C54)=TRUE,"",OFFSET('自動車台帳'!C54,'自動車台帳'!$AZ54,0))</f>
      </c>
      <c r="D53" s="46">
        <f ca="1">IF(ISBLANK('自動車台帳'!D54)=TRUE,"",OFFSET('自動車台帳'!D54,'自動車台帳'!$AZ54,0))</f>
      </c>
      <c r="E53" s="46">
        <f ca="1">IF(ISBLANK('自動車台帳'!E54)=TRUE,"",OFFSET('自動車台帳'!E54,'自動車台帳'!$AZ54,0))</f>
      </c>
      <c r="F53" s="46" t="e">
        <f ca="1">OFFSET('自動車台帳'!F54,'自動車台帳'!$AZ54,0)</f>
        <v>#N/A</v>
      </c>
      <c r="G53" s="46" t="e">
        <f ca="1">OFFSET('自動車台帳'!G54,'自動車台帳'!$AZ54,0)</f>
        <v>#N/A</v>
      </c>
      <c r="H53" s="47" t="e">
        <f ca="1">OFFSET('自動車台帳'!H54,'自動車台帳'!$AZ54,0)</f>
        <v>#N/A</v>
      </c>
      <c r="I53" s="48" t="e">
        <f ca="1">OFFSET('自動車台帳'!I54,'自動車台帳'!$AZ54,0)</f>
        <v>#N/A</v>
      </c>
      <c r="J53" s="46" t="e">
        <f ca="1">OFFSET('自動車台帳'!J54,'自動車台帳'!$AZ54,0)</f>
        <v>#N/A</v>
      </c>
      <c r="K53" s="46" t="e">
        <f ca="1">OFFSET('自動車台帳'!K54,'自動車台帳'!$AZ54,0)</f>
        <v>#N/A</v>
      </c>
      <c r="L53" s="47" t="e">
        <f ca="1">OFFSET('自動車台帳'!L54,'自動車台帳'!$AZ54,0)</f>
        <v>#N/A</v>
      </c>
      <c r="M53" s="49" t="e">
        <f ca="1">OFFSET('自動車台帳'!M54,'自動車台帳'!$AZ54,0)</f>
        <v>#N/A</v>
      </c>
      <c r="N53" s="50" t="e">
        <f ca="1">OFFSET('自動車台帳'!N54,'自動車台帳'!$AZ54,0)</f>
        <v>#N/A</v>
      </c>
      <c r="O53" s="50" t="e">
        <f ca="1">OFFSET('自動車台帳'!O54,'自動車台帳'!$AZ54,0)</f>
        <v>#N/A</v>
      </c>
      <c r="P53" s="50" t="e">
        <f ca="1">OFFSET('自動車台帳'!P54,'自動車台帳'!$AZ54,0)</f>
        <v>#N/A</v>
      </c>
      <c r="Q53" s="50" t="e">
        <f ca="1">OFFSET('自動車台帳'!Q54,'自動車台帳'!$AZ54,0)</f>
        <v>#N/A</v>
      </c>
      <c r="R53" s="46" t="e">
        <f ca="1">OFFSET('自動車台帳'!AM54,'自動車台帳'!$AZ54,0)</f>
        <v>#N/A</v>
      </c>
      <c r="S53" s="46" t="e">
        <f ca="1">OFFSET('自動車台帳'!AN54,'自動車台帳'!$AZ54,0)</f>
        <v>#N/A</v>
      </c>
      <c r="T53" s="51" t="e">
        <f ca="1">OFFSET('自動車台帳'!$AO54,'自動車台帳'!$AZ54,0)</f>
        <v>#N/A</v>
      </c>
      <c r="U53" s="52" t="e">
        <f ca="1">OFFSET('自動車台帳'!AP54,'自動車台帳'!$AZ54,0)</f>
        <v>#N/A</v>
      </c>
      <c r="V53" s="52" t="e">
        <f ca="1">OFFSET('自動車台帳'!AQ54,'自動車台帳'!$AZ54,0)</f>
        <v>#N/A</v>
      </c>
    </row>
    <row r="54" spans="1:22" ht="13.5">
      <c r="A54" s="46" t="e">
        <f ca="1">OFFSET('自動車台帳'!A55,'自動車台帳'!$AZ55,0)</f>
        <v>#N/A</v>
      </c>
      <c r="B54" s="46" t="e">
        <f ca="1">OFFSET('自動車台帳'!B55,'自動車台帳'!$AZ55,0)</f>
        <v>#N/A</v>
      </c>
      <c r="C54" s="46">
        <f ca="1">IF(ISBLANK('自動車台帳'!C55)=TRUE,"",OFFSET('自動車台帳'!C55,'自動車台帳'!$AZ55,0))</f>
      </c>
      <c r="D54" s="46">
        <f ca="1">IF(ISBLANK('自動車台帳'!D55)=TRUE,"",OFFSET('自動車台帳'!D55,'自動車台帳'!$AZ55,0))</f>
      </c>
      <c r="E54" s="46">
        <f ca="1">IF(ISBLANK('自動車台帳'!E55)=TRUE,"",OFFSET('自動車台帳'!E55,'自動車台帳'!$AZ55,0))</f>
      </c>
      <c r="F54" s="46" t="e">
        <f ca="1">OFFSET('自動車台帳'!F55,'自動車台帳'!$AZ55,0)</f>
        <v>#N/A</v>
      </c>
      <c r="G54" s="46" t="e">
        <f ca="1">OFFSET('自動車台帳'!G55,'自動車台帳'!$AZ55,0)</f>
        <v>#N/A</v>
      </c>
      <c r="H54" s="47" t="e">
        <f ca="1">OFFSET('自動車台帳'!H55,'自動車台帳'!$AZ55,0)</f>
        <v>#N/A</v>
      </c>
      <c r="I54" s="48" t="e">
        <f ca="1">OFFSET('自動車台帳'!I55,'自動車台帳'!$AZ55,0)</f>
        <v>#N/A</v>
      </c>
      <c r="J54" s="46" t="e">
        <f ca="1">OFFSET('自動車台帳'!J55,'自動車台帳'!$AZ55,0)</f>
        <v>#N/A</v>
      </c>
      <c r="K54" s="46" t="e">
        <f ca="1">OFFSET('自動車台帳'!K55,'自動車台帳'!$AZ55,0)</f>
        <v>#N/A</v>
      </c>
      <c r="L54" s="47" t="e">
        <f ca="1">OFFSET('自動車台帳'!L55,'自動車台帳'!$AZ55,0)</f>
        <v>#N/A</v>
      </c>
      <c r="M54" s="49" t="e">
        <f ca="1">OFFSET('自動車台帳'!M55,'自動車台帳'!$AZ55,0)</f>
        <v>#N/A</v>
      </c>
      <c r="N54" s="50" t="e">
        <f ca="1">OFFSET('自動車台帳'!N55,'自動車台帳'!$AZ55,0)</f>
        <v>#N/A</v>
      </c>
      <c r="O54" s="50" t="e">
        <f ca="1">OFFSET('自動車台帳'!O55,'自動車台帳'!$AZ55,0)</f>
        <v>#N/A</v>
      </c>
      <c r="P54" s="50" t="e">
        <f ca="1">OFFSET('自動車台帳'!P55,'自動車台帳'!$AZ55,0)</f>
        <v>#N/A</v>
      </c>
      <c r="Q54" s="50" t="e">
        <f ca="1">OFFSET('自動車台帳'!Q55,'自動車台帳'!$AZ55,0)</f>
        <v>#N/A</v>
      </c>
      <c r="R54" s="46" t="e">
        <f ca="1">OFFSET('自動車台帳'!AM55,'自動車台帳'!$AZ55,0)</f>
        <v>#N/A</v>
      </c>
      <c r="S54" s="46" t="e">
        <f ca="1">OFFSET('自動車台帳'!AN55,'自動車台帳'!$AZ55,0)</f>
        <v>#N/A</v>
      </c>
      <c r="T54" s="51" t="e">
        <f ca="1">OFFSET('自動車台帳'!$AO55,'自動車台帳'!$AZ55,0)</f>
        <v>#N/A</v>
      </c>
      <c r="U54" s="52" t="e">
        <f ca="1">OFFSET('自動車台帳'!AP55,'自動車台帳'!$AZ55,0)</f>
        <v>#N/A</v>
      </c>
      <c r="V54" s="52" t="e">
        <f ca="1">OFFSET('自動車台帳'!AQ55,'自動車台帳'!$AZ55,0)</f>
        <v>#N/A</v>
      </c>
    </row>
    <row r="55" spans="1:22" ht="13.5">
      <c r="A55" s="46" t="e">
        <f ca="1">OFFSET('自動車台帳'!A56,'自動車台帳'!$AZ56,0)</f>
        <v>#N/A</v>
      </c>
      <c r="B55" s="46" t="e">
        <f ca="1">OFFSET('自動車台帳'!B56,'自動車台帳'!$AZ56,0)</f>
        <v>#N/A</v>
      </c>
      <c r="C55" s="46">
        <f ca="1">IF(ISBLANK('自動車台帳'!C56)=TRUE,"",OFFSET('自動車台帳'!C56,'自動車台帳'!$AZ56,0))</f>
      </c>
      <c r="D55" s="46">
        <f ca="1">IF(ISBLANK('自動車台帳'!D56)=TRUE,"",OFFSET('自動車台帳'!D56,'自動車台帳'!$AZ56,0))</f>
      </c>
      <c r="E55" s="46">
        <f ca="1">IF(ISBLANK('自動車台帳'!E56)=TRUE,"",OFFSET('自動車台帳'!E56,'自動車台帳'!$AZ56,0))</f>
      </c>
      <c r="F55" s="46" t="e">
        <f ca="1">OFFSET('自動車台帳'!F56,'自動車台帳'!$AZ56,0)</f>
        <v>#N/A</v>
      </c>
      <c r="G55" s="46" t="e">
        <f ca="1">OFFSET('自動車台帳'!G56,'自動車台帳'!$AZ56,0)</f>
        <v>#N/A</v>
      </c>
      <c r="H55" s="47" t="e">
        <f ca="1">OFFSET('自動車台帳'!H56,'自動車台帳'!$AZ56,0)</f>
        <v>#N/A</v>
      </c>
      <c r="I55" s="48" t="e">
        <f ca="1">OFFSET('自動車台帳'!I56,'自動車台帳'!$AZ56,0)</f>
        <v>#N/A</v>
      </c>
      <c r="J55" s="46" t="e">
        <f ca="1">OFFSET('自動車台帳'!J56,'自動車台帳'!$AZ56,0)</f>
        <v>#N/A</v>
      </c>
      <c r="K55" s="46" t="e">
        <f ca="1">OFFSET('自動車台帳'!K56,'自動車台帳'!$AZ56,0)</f>
        <v>#N/A</v>
      </c>
      <c r="L55" s="47" t="e">
        <f ca="1">OFFSET('自動車台帳'!L56,'自動車台帳'!$AZ56,0)</f>
        <v>#N/A</v>
      </c>
      <c r="M55" s="49" t="e">
        <f ca="1">OFFSET('自動車台帳'!M56,'自動車台帳'!$AZ56,0)</f>
        <v>#N/A</v>
      </c>
      <c r="N55" s="50" t="e">
        <f ca="1">OFFSET('自動車台帳'!N56,'自動車台帳'!$AZ56,0)</f>
        <v>#N/A</v>
      </c>
      <c r="O55" s="50" t="e">
        <f ca="1">OFFSET('自動車台帳'!O56,'自動車台帳'!$AZ56,0)</f>
        <v>#N/A</v>
      </c>
      <c r="P55" s="50" t="e">
        <f ca="1">OFFSET('自動車台帳'!P56,'自動車台帳'!$AZ56,0)</f>
        <v>#N/A</v>
      </c>
      <c r="Q55" s="50" t="e">
        <f ca="1">OFFSET('自動車台帳'!Q56,'自動車台帳'!$AZ56,0)</f>
        <v>#N/A</v>
      </c>
      <c r="R55" s="46" t="e">
        <f ca="1">OFFSET('自動車台帳'!AM56,'自動車台帳'!$AZ56,0)</f>
        <v>#N/A</v>
      </c>
      <c r="S55" s="46" t="e">
        <f ca="1">OFFSET('自動車台帳'!AN56,'自動車台帳'!$AZ56,0)</f>
        <v>#N/A</v>
      </c>
      <c r="T55" s="51" t="e">
        <f ca="1">OFFSET('自動車台帳'!$AO56,'自動車台帳'!$AZ56,0)</f>
        <v>#N/A</v>
      </c>
      <c r="U55" s="52" t="e">
        <f ca="1">OFFSET('自動車台帳'!AP56,'自動車台帳'!$AZ56,0)</f>
        <v>#N/A</v>
      </c>
      <c r="V55" s="52" t="e">
        <f ca="1">OFFSET('自動車台帳'!AQ56,'自動車台帳'!$AZ56,0)</f>
        <v>#N/A</v>
      </c>
    </row>
    <row r="56" spans="1:22" ht="13.5">
      <c r="A56" s="46" t="e">
        <f ca="1">OFFSET('自動車台帳'!A57,'自動車台帳'!$AZ57,0)</f>
        <v>#N/A</v>
      </c>
      <c r="B56" s="46" t="e">
        <f ca="1">OFFSET('自動車台帳'!B57,'自動車台帳'!$AZ57,0)</f>
        <v>#N/A</v>
      </c>
      <c r="C56" s="46">
        <f ca="1">IF(ISBLANK('自動車台帳'!C57)=TRUE,"",OFFSET('自動車台帳'!C57,'自動車台帳'!$AZ57,0))</f>
      </c>
      <c r="D56" s="46">
        <f ca="1">IF(ISBLANK('自動車台帳'!D57)=TRUE,"",OFFSET('自動車台帳'!D57,'自動車台帳'!$AZ57,0))</f>
      </c>
      <c r="E56" s="46">
        <f ca="1">IF(ISBLANK('自動車台帳'!E57)=TRUE,"",OFFSET('自動車台帳'!E57,'自動車台帳'!$AZ57,0))</f>
      </c>
      <c r="F56" s="46" t="e">
        <f ca="1">OFFSET('自動車台帳'!F57,'自動車台帳'!$AZ57,0)</f>
        <v>#N/A</v>
      </c>
      <c r="G56" s="46" t="e">
        <f ca="1">OFFSET('自動車台帳'!G57,'自動車台帳'!$AZ57,0)</f>
        <v>#N/A</v>
      </c>
      <c r="H56" s="47" t="e">
        <f ca="1">OFFSET('自動車台帳'!H57,'自動車台帳'!$AZ57,0)</f>
        <v>#N/A</v>
      </c>
      <c r="I56" s="48" t="e">
        <f ca="1">OFFSET('自動車台帳'!I57,'自動車台帳'!$AZ57,0)</f>
        <v>#N/A</v>
      </c>
      <c r="J56" s="46" t="e">
        <f ca="1">OFFSET('自動車台帳'!J57,'自動車台帳'!$AZ57,0)</f>
        <v>#N/A</v>
      </c>
      <c r="K56" s="46" t="e">
        <f ca="1">OFFSET('自動車台帳'!K57,'自動車台帳'!$AZ57,0)</f>
        <v>#N/A</v>
      </c>
      <c r="L56" s="47" t="e">
        <f ca="1">OFFSET('自動車台帳'!L57,'自動車台帳'!$AZ57,0)</f>
        <v>#N/A</v>
      </c>
      <c r="M56" s="49" t="e">
        <f ca="1">OFFSET('自動車台帳'!M57,'自動車台帳'!$AZ57,0)</f>
        <v>#N/A</v>
      </c>
      <c r="N56" s="50" t="e">
        <f ca="1">OFFSET('自動車台帳'!N57,'自動車台帳'!$AZ57,0)</f>
        <v>#N/A</v>
      </c>
      <c r="O56" s="50" t="e">
        <f ca="1">OFFSET('自動車台帳'!O57,'自動車台帳'!$AZ57,0)</f>
        <v>#N/A</v>
      </c>
      <c r="P56" s="50" t="e">
        <f ca="1">OFFSET('自動車台帳'!P57,'自動車台帳'!$AZ57,0)</f>
        <v>#N/A</v>
      </c>
      <c r="Q56" s="50" t="e">
        <f ca="1">OFFSET('自動車台帳'!Q57,'自動車台帳'!$AZ57,0)</f>
        <v>#N/A</v>
      </c>
      <c r="R56" s="46" t="e">
        <f ca="1">OFFSET('自動車台帳'!AM57,'自動車台帳'!$AZ57,0)</f>
        <v>#N/A</v>
      </c>
      <c r="S56" s="46" t="e">
        <f ca="1">OFFSET('自動車台帳'!AN57,'自動車台帳'!$AZ57,0)</f>
        <v>#N/A</v>
      </c>
      <c r="T56" s="51" t="e">
        <f ca="1">OFFSET('自動車台帳'!$AO57,'自動車台帳'!$AZ57,0)</f>
        <v>#N/A</v>
      </c>
      <c r="U56" s="52" t="e">
        <f ca="1">OFFSET('自動車台帳'!AP57,'自動車台帳'!$AZ57,0)</f>
        <v>#N/A</v>
      </c>
      <c r="V56" s="52" t="e">
        <f ca="1">OFFSET('自動車台帳'!AQ57,'自動車台帳'!$AZ57,0)</f>
        <v>#N/A</v>
      </c>
    </row>
    <row r="57" spans="1:22" ht="13.5">
      <c r="A57" s="46" t="e">
        <f ca="1">OFFSET('自動車台帳'!A58,'自動車台帳'!$AZ58,0)</f>
        <v>#N/A</v>
      </c>
      <c r="B57" s="46" t="e">
        <f ca="1">OFFSET('自動車台帳'!B58,'自動車台帳'!$AZ58,0)</f>
        <v>#N/A</v>
      </c>
      <c r="C57" s="46">
        <f ca="1">IF(ISBLANK('自動車台帳'!C58)=TRUE,"",OFFSET('自動車台帳'!C58,'自動車台帳'!$AZ58,0))</f>
      </c>
      <c r="D57" s="46">
        <f ca="1">IF(ISBLANK('自動車台帳'!D58)=TRUE,"",OFFSET('自動車台帳'!D58,'自動車台帳'!$AZ58,0))</f>
      </c>
      <c r="E57" s="46">
        <f ca="1">IF(ISBLANK('自動車台帳'!E58)=TRUE,"",OFFSET('自動車台帳'!E58,'自動車台帳'!$AZ58,0))</f>
      </c>
      <c r="F57" s="46" t="e">
        <f ca="1">OFFSET('自動車台帳'!F58,'自動車台帳'!$AZ58,0)</f>
        <v>#N/A</v>
      </c>
      <c r="G57" s="46" t="e">
        <f ca="1">OFFSET('自動車台帳'!G58,'自動車台帳'!$AZ58,0)</f>
        <v>#N/A</v>
      </c>
      <c r="H57" s="47" t="e">
        <f ca="1">OFFSET('自動車台帳'!H58,'自動車台帳'!$AZ58,0)</f>
        <v>#N/A</v>
      </c>
      <c r="I57" s="48" t="e">
        <f ca="1">OFFSET('自動車台帳'!I58,'自動車台帳'!$AZ58,0)</f>
        <v>#N/A</v>
      </c>
      <c r="J57" s="46" t="e">
        <f ca="1">OFFSET('自動車台帳'!J58,'自動車台帳'!$AZ58,0)</f>
        <v>#N/A</v>
      </c>
      <c r="K57" s="46" t="e">
        <f ca="1">OFFSET('自動車台帳'!K58,'自動車台帳'!$AZ58,0)</f>
        <v>#N/A</v>
      </c>
      <c r="L57" s="47" t="e">
        <f ca="1">OFFSET('自動車台帳'!L58,'自動車台帳'!$AZ58,0)</f>
        <v>#N/A</v>
      </c>
      <c r="M57" s="49" t="e">
        <f ca="1">OFFSET('自動車台帳'!M58,'自動車台帳'!$AZ58,0)</f>
        <v>#N/A</v>
      </c>
      <c r="N57" s="50" t="e">
        <f ca="1">OFFSET('自動車台帳'!N58,'自動車台帳'!$AZ58,0)</f>
        <v>#N/A</v>
      </c>
      <c r="O57" s="50" t="e">
        <f ca="1">OFFSET('自動車台帳'!O58,'自動車台帳'!$AZ58,0)</f>
        <v>#N/A</v>
      </c>
      <c r="P57" s="50" t="e">
        <f ca="1">OFFSET('自動車台帳'!P58,'自動車台帳'!$AZ58,0)</f>
        <v>#N/A</v>
      </c>
      <c r="Q57" s="50" t="e">
        <f ca="1">OFFSET('自動車台帳'!Q58,'自動車台帳'!$AZ58,0)</f>
        <v>#N/A</v>
      </c>
      <c r="R57" s="46" t="e">
        <f ca="1">OFFSET('自動車台帳'!AM58,'自動車台帳'!$AZ58,0)</f>
        <v>#N/A</v>
      </c>
      <c r="S57" s="46" t="e">
        <f ca="1">OFFSET('自動車台帳'!AN58,'自動車台帳'!$AZ58,0)</f>
        <v>#N/A</v>
      </c>
      <c r="T57" s="51" t="e">
        <f ca="1">OFFSET('自動車台帳'!$AO58,'自動車台帳'!$AZ58,0)</f>
        <v>#N/A</v>
      </c>
      <c r="U57" s="52" t="e">
        <f ca="1">OFFSET('自動車台帳'!AP58,'自動車台帳'!$AZ58,0)</f>
        <v>#N/A</v>
      </c>
      <c r="V57" s="52" t="e">
        <f ca="1">OFFSET('自動車台帳'!AQ58,'自動車台帳'!$AZ58,0)</f>
        <v>#N/A</v>
      </c>
    </row>
    <row r="58" spans="1:22" ht="13.5">
      <c r="A58" s="46" t="e">
        <f ca="1">OFFSET('自動車台帳'!A59,'自動車台帳'!$AZ59,0)</f>
        <v>#N/A</v>
      </c>
      <c r="B58" s="46" t="e">
        <f ca="1">OFFSET('自動車台帳'!B59,'自動車台帳'!$AZ59,0)</f>
        <v>#N/A</v>
      </c>
      <c r="C58" s="46">
        <f ca="1">IF(ISBLANK('自動車台帳'!C59)=TRUE,"",OFFSET('自動車台帳'!C59,'自動車台帳'!$AZ59,0))</f>
      </c>
      <c r="D58" s="46">
        <f ca="1">IF(ISBLANK('自動車台帳'!D59)=TRUE,"",OFFSET('自動車台帳'!D59,'自動車台帳'!$AZ59,0))</f>
      </c>
      <c r="E58" s="46">
        <f ca="1">IF(ISBLANK('自動車台帳'!E59)=TRUE,"",OFFSET('自動車台帳'!E59,'自動車台帳'!$AZ59,0))</f>
      </c>
      <c r="F58" s="46" t="e">
        <f ca="1">OFFSET('自動車台帳'!F59,'自動車台帳'!$AZ59,0)</f>
        <v>#N/A</v>
      </c>
      <c r="G58" s="46" t="e">
        <f ca="1">OFFSET('自動車台帳'!G59,'自動車台帳'!$AZ59,0)</f>
        <v>#N/A</v>
      </c>
      <c r="H58" s="47" t="e">
        <f ca="1">OFFSET('自動車台帳'!H59,'自動車台帳'!$AZ59,0)</f>
        <v>#N/A</v>
      </c>
      <c r="I58" s="48" t="e">
        <f ca="1">OFFSET('自動車台帳'!I59,'自動車台帳'!$AZ59,0)</f>
        <v>#N/A</v>
      </c>
      <c r="J58" s="46" t="e">
        <f ca="1">OFFSET('自動車台帳'!J59,'自動車台帳'!$AZ59,0)</f>
        <v>#N/A</v>
      </c>
      <c r="K58" s="46" t="e">
        <f ca="1">OFFSET('自動車台帳'!K59,'自動車台帳'!$AZ59,0)</f>
        <v>#N/A</v>
      </c>
      <c r="L58" s="47" t="e">
        <f ca="1">OFFSET('自動車台帳'!L59,'自動車台帳'!$AZ59,0)</f>
        <v>#N/A</v>
      </c>
      <c r="M58" s="49" t="e">
        <f ca="1">OFFSET('自動車台帳'!M59,'自動車台帳'!$AZ59,0)</f>
        <v>#N/A</v>
      </c>
      <c r="N58" s="50" t="e">
        <f ca="1">OFFSET('自動車台帳'!N59,'自動車台帳'!$AZ59,0)</f>
        <v>#N/A</v>
      </c>
      <c r="O58" s="50" t="e">
        <f ca="1">OFFSET('自動車台帳'!O59,'自動車台帳'!$AZ59,0)</f>
        <v>#N/A</v>
      </c>
      <c r="P58" s="50" t="e">
        <f ca="1">OFFSET('自動車台帳'!P59,'自動車台帳'!$AZ59,0)</f>
        <v>#N/A</v>
      </c>
      <c r="Q58" s="50" t="e">
        <f ca="1">OFFSET('自動車台帳'!Q59,'自動車台帳'!$AZ59,0)</f>
        <v>#N/A</v>
      </c>
      <c r="R58" s="46" t="e">
        <f ca="1">OFFSET('自動車台帳'!AM59,'自動車台帳'!$AZ59,0)</f>
        <v>#N/A</v>
      </c>
      <c r="S58" s="46" t="e">
        <f ca="1">OFFSET('自動車台帳'!AN59,'自動車台帳'!$AZ59,0)</f>
        <v>#N/A</v>
      </c>
      <c r="T58" s="51" t="e">
        <f ca="1">OFFSET('自動車台帳'!$AO59,'自動車台帳'!$AZ59,0)</f>
        <v>#N/A</v>
      </c>
      <c r="U58" s="52" t="e">
        <f ca="1">OFFSET('自動車台帳'!AP59,'自動車台帳'!$AZ59,0)</f>
        <v>#N/A</v>
      </c>
      <c r="V58" s="52" t="e">
        <f ca="1">OFFSET('自動車台帳'!AQ59,'自動車台帳'!$AZ59,0)</f>
        <v>#N/A</v>
      </c>
    </row>
    <row r="59" spans="1:22" ht="13.5">
      <c r="A59" s="46" t="e">
        <f ca="1">OFFSET('自動車台帳'!A60,'自動車台帳'!$AZ60,0)</f>
        <v>#N/A</v>
      </c>
      <c r="B59" s="46" t="e">
        <f ca="1">OFFSET('自動車台帳'!B60,'自動車台帳'!$AZ60,0)</f>
        <v>#N/A</v>
      </c>
      <c r="C59" s="46">
        <f ca="1">IF(ISBLANK('自動車台帳'!C60)=TRUE,"",OFFSET('自動車台帳'!C60,'自動車台帳'!$AZ60,0))</f>
      </c>
      <c r="D59" s="46">
        <f ca="1">IF(ISBLANK('自動車台帳'!D60)=TRUE,"",OFFSET('自動車台帳'!D60,'自動車台帳'!$AZ60,0))</f>
      </c>
      <c r="E59" s="46">
        <f ca="1">IF(ISBLANK('自動車台帳'!E60)=TRUE,"",OFFSET('自動車台帳'!E60,'自動車台帳'!$AZ60,0))</f>
      </c>
      <c r="F59" s="46" t="e">
        <f ca="1">OFFSET('自動車台帳'!F60,'自動車台帳'!$AZ60,0)</f>
        <v>#N/A</v>
      </c>
      <c r="G59" s="46" t="e">
        <f ca="1">OFFSET('自動車台帳'!G60,'自動車台帳'!$AZ60,0)</f>
        <v>#N/A</v>
      </c>
      <c r="H59" s="47" t="e">
        <f ca="1">OFFSET('自動車台帳'!H60,'自動車台帳'!$AZ60,0)</f>
        <v>#N/A</v>
      </c>
      <c r="I59" s="48" t="e">
        <f ca="1">OFFSET('自動車台帳'!I60,'自動車台帳'!$AZ60,0)</f>
        <v>#N/A</v>
      </c>
      <c r="J59" s="46" t="e">
        <f ca="1">OFFSET('自動車台帳'!J60,'自動車台帳'!$AZ60,0)</f>
        <v>#N/A</v>
      </c>
      <c r="K59" s="46" t="e">
        <f ca="1">OFFSET('自動車台帳'!K60,'自動車台帳'!$AZ60,0)</f>
        <v>#N/A</v>
      </c>
      <c r="L59" s="47" t="e">
        <f ca="1">OFFSET('自動車台帳'!L60,'自動車台帳'!$AZ60,0)</f>
        <v>#N/A</v>
      </c>
      <c r="M59" s="49" t="e">
        <f ca="1">OFFSET('自動車台帳'!M60,'自動車台帳'!$AZ60,0)</f>
        <v>#N/A</v>
      </c>
      <c r="N59" s="50" t="e">
        <f ca="1">OFFSET('自動車台帳'!N60,'自動車台帳'!$AZ60,0)</f>
        <v>#N/A</v>
      </c>
      <c r="O59" s="50" t="e">
        <f ca="1">OFFSET('自動車台帳'!O60,'自動車台帳'!$AZ60,0)</f>
        <v>#N/A</v>
      </c>
      <c r="P59" s="50" t="e">
        <f ca="1">OFFSET('自動車台帳'!P60,'自動車台帳'!$AZ60,0)</f>
        <v>#N/A</v>
      </c>
      <c r="Q59" s="50" t="e">
        <f ca="1">OFFSET('自動車台帳'!Q60,'自動車台帳'!$AZ60,0)</f>
        <v>#N/A</v>
      </c>
      <c r="R59" s="46" t="e">
        <f ca="1">OFFSET('自動車台帳'!AM60,'自動車台帳'!$AZ60,0)</f>
        <v>#N/A</v>
      </c>
      <c r="S59" s="46" t="e">
        <f ca="1">OFFSET('自動車台帳'!AN60,'自動車台帳'!$AZ60,0)</f>
        <v>#N/A</v>
      </c>
      <c r="T59" s="51" t="e">
        <f ca="1">OFFSET('自動車台帳'!$AO60,'自動車台帳'!$AZ60,0)</f>
        <v>#N/A</v>
      </c>
      <c r="U59" s="52" t="e">
        <f ca="1">OFFSET('自動車台帳'!AP60,'自動車台帳'!$AZ60,0)</f>
        <v>#N/A</v>
      </c>
      <c r="V59" s="52" t="e">
        <f ca="1">OFFSET('自動車台帳'!AQ60,'自動車台帳'!$AZ60,0)</f>
        <v>#N/A</v>
      </c>
    </row>
    <row r="60" spans="1:22" ht="13.5">
      <c r="A60" s="46" t="e">
        <f ca="1">OFFSET('自動車台帳'!A61,'自動車台帳'!$AZ61,0)</f>
        <v>#N/A</v>
      </c>
      <c r="B60" s="46" t="e">
        <f ca="1">OFFSET('自動車台帳'!B61,'自動車台帳'!$AZ61,0)</f>
        <v>#N/A</v>
      </c>
      <c r="C60" s="46">
        <f ca="1">IF(ISBLANK('自動車台帳'!C61)=TRUE,"",OFFSET('自動車台帳'!C61,'自動車台帳'!$AZ61,0))</f>
      </c>
      <c r="D60" s="46">
        <f ca="1">IF(ISBLANK('自動車台帳'!D61)=TRUE,"",OFFSET('自動車台帳'!D61,'自動車台帳'!$AZ61,0))</f>
      </c>
      <c r="E60" s="46">
        <f ca="1">IF(ISBLANK('自動車台帳'!E61)=TRUE,"",OFFSET('自動車台帳'!E61,'自動車台帳'!$AZ61,0))</f>
      </c>
      <c r="F60" s="46" t="e">
        <f ca="1">OFFSET('自動車台帳'!F61,'自動車台帳'!$AZ61,0)</f>
        <v>#N/A</v>
      </c>
      <c r="G60" s="46" t="e">
        <f ca="1">OFFSET('自動車台帳'!G61,'自動車台帳'!$AZ61,0)</f>
        <v>#N/A</v>
      </c>
      <c r="H60" s="47" t="e">
        <f ca="1">OFFSET('自動車台帳'!H61,'自動車台帳'!$AZ61,0)</f>
        <v>#N/A</v>
      </c>
      <c r="I60" s="48" t="e">
        <f ca="1">OFFSET('自動車台帳'!I61,'自動車台帳'!$AZ61,0)</f>
        <v>#N/A</v>
      </c>
      <c r="J60" s="46" t="e">
        <f ca="1">OFFSET('自動車台帳'!J61,'自動車台帳'!$AZ61,0)</f>
        <v>#N/A</v>
      </c>
      <c r="K60" s="46" t="e">
        <f ca="1">OFFSET('自動車台帳'!K61,'自動車台帳'!$AZ61,0)</f>
        <v>#N/A</v>
      </c>
      <c r="L60" s="47" t="e">
        <f ca="1">OFFSET('自動車台帳'!L61,'自動車台帳'!$AZ61,0)</f>
        <v>#N/A</v>
      </c>
      <c r="M60" s="49" t="e">
        <f ca="1">OFFSET('自動車台帳'!M61,'自動車台帳'!$AZ61,0)</f>
        <v>#N/A</v>
      </c>
      <c r="N60" s="50" t="e">
        <f ca="1">OFFSET('自動車台帳'!N61,'自動車台帳'!$AZ61,0)</f>
        <v>#N/A</v>
      </c>
      <c r="O60" s="50" t="e">
        <f ca="1">OFFSET('自動車台帳'!O61,'自動車台帳'!$AZ61,0)</f>
        <v>#N/A</v>
      </c>
      <c r="P60" s="50" t="e">
        <f ca="1">OFFSET('自動車台帳'!P61,'自動車台帳'!$AZ61,0)</f>
        <v>#N/A</v>
      </c>
      <c r="Q60" s="50" t="e">
        <f ca="1">OFFSET('自動車台帳'!Q61,'自動車台帳'!$AZ61,0)</f>
        <v>#N/A</v>
      </c>
      <c r="R60" s="46" t="e">
        <f ca="1">OFFSET('自動車台帳'!AM61,'自動車台帳'!$AZ61,0)</f>
        <v>#N/A</v>
      </c>
      <c r="S60" s="46" t="e">
        <f ca="1">OFFSET('自動車台帳'!AN61,'自動車台帳'!$AZ61,0)</f>
        <v>#N/A</v>
      </c>
      <c r="T60" s="51" t="e">
        <f ca="1">OFFSET('自動車台帳'!$AO61,'自動車台帳'!$AZ61,0)</f>
        <v>#N/A</v>
      </c>
      <c r="U60" s="52" t="e">
        <f ca="1">OFFSET('自動車台帳'!AP61,'自動車台帳'!$AZ61,0)</f>
        <v>#N/A</v>
      </c>
      <c r="V60" s="52" t="e">
        <f ca="1">OFFSET('自動車台帳'!AQ61,'自動車台帳'!$AZ61,0)</f>
        <v>#N/A</v>
      </c>
    </row>
    <row r="61" spans="1:22" ht="13.5">
      <c r="A61" s="46" t="e">
        <f ca="1">OFFSET('自動車台帳'!A62,'自動車台帳'!$AZ62,0)</f>
        <v>#N/A</v>
      </c>
      <c r="B61" s="46" t="e">
        <f ca="1">OFFSET('自動車台帳'!B62,'自動車台帳'!$AZ62,0)</f>
        <v>#N/A</v>
      </c>
      <c r="C61" s="46">
        <f ca="1">IF(ISBLANK('自動車台帳'!C62)=TRUE,"",OFFSET('自動車台帳'!C62,'自動車台帳'!$AZ62,0))</f>
      </c>
      <c r="D61" s="46">
        <f ca="1">IF(ISBLANK('自動車台帳'!D62)=TRUE,"",OFFSET('自動車台帳'!D62,'自動車台帳'!$AZ62,0))</f>
      </c>
      <c r="E61" s="46">
        <f ca="1">IF(ISBLANK('自動車台帳'!E62)=TRUE,"",OFFSET('自動車台帳'!E62,'自動車台帳'!$AZ62,0))</f>
      </c>
      <c r="F61" s="46" t="e">
        <f ca="1">OFFSET('自動車台帳'!F62,'自動車台帳'!$AZ62,0)</f>
        <v>#N/A</v>
      </c>
      <c r="G61" s="46" t="e">
        <f ca="1">OFFSET('自動車台帳'!G62,'自動車台帳'!$AZ62,0)</f>
        <v>#N/A</v>
      </c>
      <c r="H61" s="47" t="e">
        <f ca="1">OFFSET('自動車台帳'!H62,'自動車台帳'!$AZ62,0)</f>
        <v>#N/A</v>
      </c>
      <c r="I61" s="48" t="e">
        <f ca="1">OFFSET('自動車台帳'!I62,'自動車台帳'!$AZ62,0)</f>
        <v>#N/A</v>
      </c>
      <c r="J61" s="46" t="e">
        <f ca="1">OFFSET('自動車台帳'!J62,'自動車台帳'!$AZ62,0)</f>
        <v>#N/A</v>
      </c>
      <c r="K61" s="46" t="e">
        <f ca="1">OFFSET('自動車台帳'!K62,'自動車台帳'!$AZ62,0)</f>
        <v>#N/A</v>
      </c>
      <c r="L61" s="47" t="e">
        <f ca="1">OFFSET('自動車台帳'!L62,'自動車台帳'!$AZ62,0)</f>
        <v>#N/A</v>
      </c>
      <c r="M61" s="49" t="e">
        <f ca="1">OFFSET('自動車台帳'!M62,'自動車台帳'!$AZ62,0)</f>
        <v>#N/A</v>
      </c>
      <c r="N61" s="50" t="e">
        <f ca="1">OFFSET('自動車台帳'!N62,'自動車台帳'!$AZ62,0)</f>
        <v>#N/A</v>
      </c>
      <c r="O61" s="50" t="e">
        <f ca="1">OFFSET('自動車台帳'!O62,'自動車台帳'!$AZ62,0)</f>
        <v>#N/A</v>
      </c>
      <c r="P61" s="50" t="e">
        <f ca="1">OFFSET('自動車台帳'!P62,'自動車台帳'!$AZ62,0)</f>
        <v>#N/A</v>
      </c>
      <c r="Q61" s="50" t="e">
        <f ca="1">OFFSET('自動車台帳'!Q62,'自動車台帳'!$AZ62,0)</f>
        <v>#N/A</v>
      </c>
      <c r="R61" s="46" t="e">
        <f ca="1">OFFSET('自動車台帳'!AM62,'自動車台帳'!$AZ62,0)</f>
        <v>#N/A</v>
      </c>
      <c r="S61" s="46" t="e">
        <f ca="1">OFFSET('自動車台帳'!AN62,'自動車台帳'!$AZ62,0)</f>
        <v>#N/A</v>
      </c>
      <c r="T61" s="51" t="e">
        <f ca="1">OFFSET('自動車台帳'!$AO62,'自動車台帳'!$AZ62,0)</f>
        <v>#N/A</v>
      </c>
      <c r="U61" s="52" t="e">
        <f ca="1">OFFSET('自動車台帳'!AP62,'自動車台帳'!$AZ62,0)</f>
        <v>#N/A</v>
      </c>
      <c r="V61" s="52" t="e">
        <f ca="1">OFFSET('自動車台帳'!AQ62,'自動車台帳'!$AZ62,0)</f>
        <v>#N/A</v>
      </c>
    </row>
    <row r="62" spans="1:22" ht="13.5">
      <c r="A62" s="46" t="e">
        <f ca="1">OFFSET('自動車台帳'!A63,'自動車台帳'!$AZ63,0)</f>
        <v>#N/A</v>
      </c>
      <c r="B62" s="46" t="e">
        <f ca="1">OFFSET('自動車台帳'!B63,'自動車台帳'!$AZ63,0)</f>
        <v>#N/A</v>
      </c>
      <c r="C62" s="46">
        <f ca="1">IF(ISBLANK('自動車台帳'!C63)=TRUE,"",OFFSET('自動車台帳'!C63,'自動車台帳'!$AZ63,0))</f>
      </c>
      <c r="D62" s="46">
        <f ca="1">IF(ISBLANK('自動車台帳'!D63)=TRUE,"",OFFSET('自動車台帳'!D63,'自動車台帳'!$AZ63,0))</f>
      </c>
      <c r="E62" s="46">
        <f ca="1">IF(ISBLANK('自動車台帳'!E63)=TRUE,"",OFFSET('自動車台帳'!E63,'自動車台帳'!$AZ63,0))</f>
      </c>
      <c r="F62" s="46" t="e">
        <f ca="1">OFFSET('自動車台帳'!F63,'自動車台帳'!$AZ63,0)</f>
        <v>#N/A</v>
      </c>
      <c r="G62" s="46" t="e">
        <f ca="1">OFFSET('自動車台帳'!G63,'自動車台帳'!$AZ63,0)</f>
        <v>#N/A</v>
      </c>
      <c r="H62" s="47" t="e">
        <f ca="1">OFFSET('自動車台帳'!H63,'自動車台帳'!$AZ63,0)</f>
        <v>#N/A</v>
      </c>
      <c r="I62" s="48" t="e">
        <f ca="1">OFFSET('自動車台帳'!I63,'自動車台帳'!$AZ63,0)</f>
        <v>#N/A</v>
      </c>
      <c r="J62" s="46" t="e">
        <f ca="1">OFFSET('自動車台帳'!J63,'自動車台帳'!$AZ63,0)</f>
        <v>#N/A</v>
      </c>
      <c r="K62" s="46" t="e">
        <f ca="1">OFFSET('自動車台帳'!K63,'自動車台帳'!$AZ63,0)</f>
        <v>#N/A</v>
      </c>
      <c r="L62" s="47" t="e">
        <f ca="1">OFFSET('自動車台帳'!L63,'自動車台帳'!$AZ63,0)</f>
        <v>#N/A</v>
      </c>
      <c r="M62" s="49" t="e">
        <f ca="1">OFFSET('自動車台帳'!M63,'自動車台帳'!$AZ63,0)</f>
        <v>#N/A</v>
      </c>
      <c r="N62" s="50" t="e">
        <f ca="1">OFFSET('自動車台帳'!N63,'自動車台帳'!$AZ63,0)</f>
        <v>#N/A</v>
      </c>
      <c r="O62" s="50" t="e">
        <f ca="1">OFFSET('自動車台帳'!O63,'自動車台帳'!$AZ63,0)</f>
        <v>#N/A</v>
      </c>
      <c r="P62" s="50" t="e">
        <f ca="1">OFFSET('自動車台帳'!P63,'自動車台帳'!$AZ63,0)</f>
        <v>#N/A</v>
      </c>
      <c r="Q62" s="50" t="e">
        <f ca="1">OFFSET('自動車台帳'!Q63,'自動車台帳'!$AZ63,0)</f>
        <v>#N/A</v>
      </c>
      <c r="R62" s="46" t="e">
        <f ca="1">OFFSET('自動車台帳'!AM63,'自動車台帳'!$AZ63,0)</f>
        <v>#N/A</v>
      </c>
      <c r="S62" s="46" t="e">
        <f ca="1">OFFSET('自動車台帳'!AN63,'自動車台帳'!$AZ63,0)</f>
        <v>#N/A</v>
      </c>
      <c r="T62" s="51" t="e">
        <f ca="1">OFFSET('自動車台帳'!$AO63,'自動車台帳'!$AZ63,0)</f>
        <v>#N/A</v>
      </c>
      <c r="U62" s="52" t="e">
        <f ca="1">OFFSET('自動車台帳'!AP63,'自動車台帳'!$AZ63,0)</f>
        <v>#N/A</v>
      </c>
      <c r="V62" s="52" t="e">
        <f ca="1">OFFSET('自動車台帳'!AQ63,'自動車台帳'!$AZ63,0)</f>
        <v>#N/A</v>
      </c>
    </row>
    <row r="63" spans="1:22" ht="13.5">
      <c r="A63" s="46" t="e">
        <f ca="1">OFFSET('自動車台帳'!A64,'自動車台帳'!$AZ64,0)</f>
        <v>#N/A</v>
      </c>
      <c r="B63" s="46" t="e">
        <f ca="1">OFFSET('自動車台帳'!B64,'自動車台帳'!$AZ64,0)</f>
        <v>#N/A</v>
      </c>
      <c r="C63" s="46">
        <f ca="1">IF(ISBLANK('自動車台帳'!C64)=TRUE,"",OFFSET('自動車台帳'!C64,'自動車台帳'!$AZ64,0))</f>
      </c>
      <c r="D63" s="46">
        <f ca="1">IF(ISBLANK('自動車台帳'!D64)=TRUE,"",OFFSET('自動車台帳'!D64,'自動車台帳'!$AZ64,0))</f>
      </c>
      <c r="E63" s="46">
        <f ca="1">IF(ISBLANK('自動車台帳'!E64)=TRUE,"",OFFSET('自動車台帳'!E64,'自動車台帳'!$AZ64,0))</f>
      </c>
      <c r="F63" s="46" t="e">
        <f ca="1">OFFSET('自動車台帳'!F64,'自動車台帳'!$AZ64,0)</f>
        <v>#N/A</v>
      </c>
      <c r="G63" s="46" t="e">
        <f ca="1">OFFSET('自動車台帳'!G64,'自動車台帳'!$AZ64,0)</f>
        <v>#N/A</v>
      </c>
      <c r="H63" s="47" t="e">
        <f ca="1">OFFSET('自動車台帳'!H64,'自動車台帳'!$AZ64,0)</f>
        <v>#N/A</v>
      </c>
      <c r="I63" s="48" t="e">
        <f ca="1">OFFSET('自動車台帳'!I64,'自動車台帳'!$AZ64,0)</f>
        <v>#N/A</v>
      </c>
      <c r="J63" s="46" t="e">
        <f ca="1">OFFSET('自動車台帳'!J64,'自動車台帳'!$AZ64,0)</f>
        <v>#N/A</v>
      </c>
      <c r="K63" s="46" t="e">
        <f ca="1">OFFSET('自動車台帳'!K64,'自動車台帳'!$AZ64,0)</f>
        <v>#N/A</v>
      </c>
      <c r="L63" s="47" t="e">
        <f ca="1">OFFSET('自動車台帳'!L64,'自動車台帳'!$AZ64,0)</f>
        <v>#N/A</v>
      </c>
      <c r="M63" s="49" t="e">
        <f ca="1">OFFSET('自動車台帳'!M64,'自動車台帳'!$AZ64,0)</f>
        <v>#N/A</v>
      </c>
      <c r="N63" s="50" t="e">
        <f ca="1">OFFSET('自動車台帳'!N64,'自動車台帳'!$AZ64,0)</f>
        <v>#N/A</v>
      </c>
      <c r="O63" s="50" t="e">
        <f ca="1">OFFSET('自動車台帳'!O64,'自動車台帳'!$AZ64,0)</f>
        <v>#N/A</v>
      </c>
      <c r="P63" s="50" t="e">
        <f ca="1">OFFSET('自動車台帳'!P64,'自動車台帳'!$AZ64,0)</f>
        <v>#N/A</v>
      </c>
      <c r="Q63" s="50" t="e">
        <f ca="1">OFFSET('自動車台帳'!Q64,'自動車台帳'!$AZ64,0)</f>
        <v>#N/A</v>
      </c>
      <c r="R63" s="46" t="e">
        <f ca="1">OFFSET('自動車台帳'!AM64,'自動車台帳'!$AZ64,0)</f>
        <v>#N/A</v>
      </c>
      <c r="S63" s="46" t="e">
        <f ca="1">OFFSET('自動車台帳'!AN64,'自動車台帳'!$AZ64,0)</f>
        <v>#N/A</v>
      </c>
      <c r="T63" s="51" t="e">
        <f ca="1">OFFSET('自動車台帳'!$AO64,'自動車台帳'!$AZ64,0)</f>
        <v>#N/A</v>
      </c>
      <c r="U63" s="52" t="e">
        <f ca="1">OFFSET('自動車台帳'!AP64,'自動車台帳'!$AZ64,0)</f>
        <v>#N/A</v>
      </c>
      <c r="V63" s="52" t="e">
        <f ca="1">OFFSET('自動車台帳'!AQ64,'自動車台帳'!$AZ64,0)</f>
        <v>#N/A</v>
      </c>
    </row>
    <row r="64" spans="1:22" ht="13.5">
      <c r="A64" s="46" t="e">
        <f ca="1">OFFSET('自動車台帳'!A65,'自動車台帳'!$AZ65,0)</f>
        <v>#N/A</v>
      </c>
      <c r="B64" s="46" t="e">
        <f ca="1">OFFSET('自動車台帳'!B65,'自動車台帳'!$AZ65,0)</f>
        <v>#N/A</v>
      </c>
      <c r="C64" s="46">
        <f ca="1">IF(ISBLANK('自動車台帳'!C65)=TRUE,"",OFFSET('自動車台帳'!C65,'自動車台帳'!$AZ65,0))</f>
      </c>
      <c r="D64" s="46">
        <f ca="1">IF(ISBLANK('自動車台帳'!D65)=TRUE,"",OFFSET('自動車台帳'!D65,'自動車台帳'!$AZ65,0))</f>
      </c>
      <c r="E64" s="46">
        <f ca="1">IF(ISBLANK('自動車台帳'!E65)=TRUE,"",OFFSET('自動車台帳'!E65,'自動車台帳'!$AZ65,0))</f>
      </c>
      <c r="F64" s="46" t="e">
        <f ca="1">OFFSET('自動車台帳'!F65,'自動車台帳'!$AZ65,0)</f>
        <v>#N/A</v>
      </c>
      <c r="G64" s="46" t="e">
        <f ca="1">OFFSET('自動車台帳'!G65,'自動車台帳'!$AZ65,0)</f>
        <v>#N/A</v>
      </c>
      <c r="H64" s="47" t="e">
        <f ca="1">OFFSET('自動車台帳'!H65,'自動車台帳'!$AZ65,0)</f>
        <v>#N/A</v>
      </c>
      <c r="I64" s="48" t="e">
        <f ca="1">OFFSET('自動車台帳'!I65,'自動車台帳'!$AZ65,0)</f>
        <v>#N/A</v>
      </c>
      <c r="J64" s="46" t="e">
        <f ca="1">OFFSET('自動車台帳'!J65,'自動車台帳'!$AZ65,0)</f>
        <v>#N/A</v>
      </c>
      <c r="K64" s="46" t="e">
        <f ca="1">OFFSET('自動車台帳'!K65,'自動車台帳'!$AZ65,0)</f>
        <v>#N/A</v>
      </c>
      <c r="L64" s="47" t="e">
        <f ca="1">OFFSET('自動車台帳'!L65,'自動車台帳'!$AZ65,0)</f>
        <v>#N/A</v>
      </c>
      <c r="M64" s="49" t="e">
        <f ca="1">OFFSET('自動車台帳'!M65,'自動車台帳'!$AZ65,0)</f>
        <v>#N/A</v>
      </c>
      <c r="N64" s="50" t="e">
        <f ca="1">OFFSET('自動車台帳'!N65,'自動車台帳'!$AZ65,0)</f>
        <v>#N/A</v>
      </c>
      <c r="O64" s="50" t="e">
        <f ca="1">OFFSET('自動車台帳'!O65,'自動車台帳'!$AZ65,0)</f>
        <v>#N/A</v>
      </c>
      <c r="P64" s="50" t="e">
        <f ca="1">OFFSET('自動車台帳'!P65,'自動車台帳'!$AZ65,0)</f>
        <v>#N/A</v>
      </c>
      <c r="Q64" s="50" t="e">
        <f ca="1">OFFSET('自動車台帳'!Q65,'自動車台帳'!$AZ65,0)</f>
        <v>#N/A</v>
      </c>
      <c r="R64" s="46" t="e">
        <f ca="1">OFFSET('自動車台帳'!AM65,'自動車台帳'!$AZ65,0)</f>
        <v>#N/A</v>
      </c>
      <c r="S64" s="46" t="e">
        <f ca="1">OFFSET('自動車台帳'!AN65,'自動車台帳'!$AZ65,0)</f>
        <v>#N/A</v>
      </c>
      <c r="T64" s="51" t="e">
        <f ca="1">OFFSET('自動車台帳'!$AO65,'自動車台帳'!$AZ65,0)</f>
        <v>#N/A</v>
      </c>
      <c r="U64" s="52" t="e">
        <f ca="1">OFFSET('自動車台帳'!AP65,'自動車台帳'!$AZ65,0)</f>
        <v>#N/A</v>
      </c>
      <c r="V64" s="52" t="e">
        <f ca="1">OFFSET('自動車台帳'!AQ65,'自動車台帳'!$AZ65,0)</f>
        <v>#N/A</v>
      </c>
    </row>
    <row r="65" spans="1:22" ht="13.5">
      <c r="A65" s="46" t="e">
        <f ca="1">OFFSET('自動車台帳'!A66,'自動車台帳'!$AZ66,0)</f>
        <v>#N/A</v>
      </c>
      <c r="B65" s="46" t="e">
        <f ca="1">OFFSET('自動車台帳'!B66,'自動車台帳'!$AZ66,0)</f>
        <v>#N/A</v>
      </c>
      <c r="C65" s="46">
        <f ca="1">IF(ISBLANK('自動車台帳'!C66)=TRUE,"",OFFSET('自動車台帳'!C66,'自動車台帳'!$AZ66,0))</f>
      </c>
      <c r="D65" s="46">
        <f ca="1">IF(ISBLANK('自動車台帳'!D66)=TRUE,"",OFFSET('自動車台帳'!D66,'自動車台帳'!$AZ66,0))</f>
      </c>
      <c r="E65" s="46">
        <f ca="1">IF(ISBLANK('自動車台帳'!E66)=TRUE,"",OFFSET('自動車台帳'!E66,'自動車台帳'!$AZ66,0))</f>
      </c>
      <c r="F65" s="46" t="e">
        <f ca="1">OFFSET('自動車台帳'!F66,'自動車台帳'!$AZ66,0)</f>
        <v>#N/A</v>
      </c>
      <c r="G65" s="46" t="e">
        <f ca="1">OFFSET('自動車台帳'!G66,'自動車台帳'!$AZ66,0)</f>
        <v>#N/A</v>
      </c>
      <c r="H65" s="47" t="e">
        <f ca="1">OFFSET('自動車台帳'!H66,'自動車台帳'!$AZ66,0)</f>
        <v>#N/A</v>
      </c>
      <c r="I65" s="48" t="e">
        <f ca="1">OFFSET('自動車台帳'!I66,'自動車台帳'!$AZ66,0)</f>
        <v>#N/A</v>
      </c>
      <c r="J65" s="46" t="e">
        <f ca="1">OFFSET('自動車台帳'!J66,'自動車台帳'!$AZ66,0)</f>
        <v>#N/A</v>
      </c>
      <c r="K65" s="46" t="e">
        <f ca="1">OFFSET('自動車台帳'!K66,'自動車台帳'!$AZ66,0)</f>
        <v>#N/A</v>
      </c>
      <c r="L65" s="47" t="e">
        <f ca="1">OFFSET('自動車台帳'!L66,'自動車台帳'!$AZ66,0)</f>
        <v>#N/A</v>
      </c>
      <c r="M65" s="49" t="e">
        <f ca="1">OFFSET('自動車台帳'!M66,'自動車台帳'!$AZ66,0)</f>
        <v>#N/A</v>
      </c>
      <c r="N65" s="50" t="e">
        <f ca="1">OFFSET('自動車台帳'!N66,'自動車台帳'!$AZ66,0)</f>
        <v>#N/A</v>
      </c>
      <c r="O65" s="50" t="e">
        <f ca="1">OFFSET('自動車台帳'!O66,'自動車台帳'!$AZ66,0)</f>
        <v>#N/A</v>
      </c>
      <c r="P65" s="50" t="e">
        <f ca="1">OFFSET('自動車台帳'!P66,'自動車台帳'!$AZ66,0)</f>
        <v>#N/A</v>
      </c>
      <c r="Q65" s="50" t="e">
        <f ca="1">OFFSET('自動車台帳'!Q66,'自動車台帳'!$AZ66,0)</f>
        <v>#N/A</v>
      </c>
      <c r="R65" s="46" t="e">
        <f ca="1">OFFSET('自動車台帳'!AM66,'自動車台帳'!$AZ66,0)</f>
        <v>#N/A</v>
      </c>
      <c r="S65" s="46" t="e">
        <f ca="1">OFFSET('自動車台帳'!AN66,'自動車台帳'!$AZ66,0)</f>
        <v>#N/A</v>
      </c>
      <c r="T65" s="51" t="e">
        <f ca="1">OFFSET('自動車台帳'!$AO66,'自動車台帳'!$AZ66,0)</f>
        <v>#N/A</v>
      </c>
      <c r="U65" s="52" t="e">
        <f ca="1">OFFSET('自動車台帳'!AP66,'自動車台帳'!$AZ66,0)</f>
        <v>#N/A</v>
      </c>
      <c r="V65" s="52" t="e">
        <f ca="1">OFFSET('自動車台帳'!AQ66,'自動車台帳'!$AZ66,0)</f>
        <v>#N/A</v>
      </c>
    </row>
    <row r="66" spans="1:22" ht="13.5">
      <c r="A66" s="46" t="e">
        <f ca="1">OFFSET('自動車台帳'!A67,'自動車台帳'!$AZ67,0)</f>
        <v>#N/A</v>
      </c>
      <c r="B66" s="46" t="e">
        <f ca="1">OFFSET('自動車台帳'!B67,'自動車台帳'!$AZ67,0)</f>
        <v>#N/A</v>
      </c>
      <c r="C66" s="46">
        <f ca="1">IF(ISBLANK('自動車台帳'!C67)=TRUE,"",OFFSET('自動車台帳'!C67,'自動車台帳'!$AZ67,0))</f>
      </c>
      <c r="D66" s="46">
        <f ca="1">IF(ISBLANK('自動車台帳'!D67)=TRUE,"",OFFSET('自動車台帳'!D67,'自動車台帳'!$AZ67,0))</f>
      </c>
      <c r="E66" s="46">
        <f ca="1">IF(ISBLANK('自動車台帳'!E67)=TRUE,"",OFFSET('自動車台帳'!E67,'自動車台帳'!$AZ67,0))</f>
      </c>
      <c r="F66" s="46" t="e">
        <f ca="1">OFFSET('自動車台帳'!F67,'自動車台帳'!$AZ67,0)</f>
        <v>#N/A</v>
      </c>
      <c r="G66" s="46" t="e">
        <f ca="1">OFFSET('自動車台帳'!G67,'自動車台帳'!$AZ67,0)</f>
        <v>#N/A</v>
      </c>
      <c r="H66" s="47" t="e">
        <f ca="1">OFFSET('自動車台帳'!H67,'自動車台帳'!$AZ67,0)</f>
        <v>#N/A</v>
      </c>
      <c r="I66" s="48" t="e">
        <f ca="1">OFFSET('自動車台帳'!I67,'自動車台帳'!$AZ67,0)</f>
        <v>#N/A</v>
      </c>
      <c r="J66" s="46" t="e">
        <f ca="1">OFFSET('自動車台帳'!J67,'自動車台帳'!$AZ67,0)</f>
        <v>#N/A</v>
      </c>
      <c r="K66" s="46" t="e">
        <f ca="1">OFFSET('自動車台帳'!K67,'自動車台帳'!$AZ67,0)</f>
        <v>#N/A</v>
      </c>
      <c r="L66" s="47" t="e">
        <f ca="1">OFFSET('自動車台帳'!L67,'自動車台帳'!$AZ67,0)</f>
        <v>#N/A</v>
      </c>
      <c r="M66" s="49" t="e">
        <f ca="1">OFFSET('自動車台帳'!M67,'自動車台帳'!$AZ67,0)</f>
        <v>#N/A</v>
      </c>
      <c r="N66" s="50" t="e">
        <f ca="1">OFFSET('自動車台帳'!N67,'自動車台帳'!$AZ67,0)</f>
        <v>#N/A</v>
      </c>
      <c r="O66" s="50" t="e">
        <f ca="1">OFFSET('自動車台帳'!O67,'自動車台帳'!$AZ67,0)</f>
        <v>#N/A</v>
      </c>
      <c r="P66" s="50" t="e">
        <f ca="1">OFFSET('自動車台帳'!P67,'自動車台帳'!$AZ67,0)</f>
        <v>#N/A</v>
      </c>
      <c r="Q66" s="50" t="e">
        <f ca="1">OFFSET('自動車台帳'!Q67,'自動車台帳'!$AZ67,0)</f>
        <v>#N/A</v>
      </c>
      <c r="R66" s="46" t="e">
        <f ca="1">OFFSET('自動車台帳'!AM67,'自動車台帳'!$AZ67,0)</f>
        <v>#N/A</v>
      </c>
      <c r="S66" s="46" t="e">
        <f ca="1">OFFSET('自動車台帳'!AN67,'自動車台帳'!$AZ67,0)</f>
        <v>#N/A</v>
      </c>
      <c r="T66" s="51" t="e">
        <f ca="1">OFFSET('自動車台帳'!$AO67,'自動車台帳'!$AZ67,0)</f>
        <v>#N/A</v>
      </c>
      <c r="U66" s="52" t="e">
        <f ca="1">OFFSET('自動車台帳'!AP67,'自動車台帳'!$AZ67,0)</f>
        <v>#N/A</v>
      </c>
      <c r="V66" s="52" t="e">
        <f ca="1">OFFSET('自動車台帳'!AQ67,'自動車台帳'!$AZ67,0)</f>
        <v>#N/A</v>
      </c>
    </row>
    <row r="67" spans="1:22" ht="13.5">
      <c r="A67" s="46" t="e">
        <f ca="1">OFFSET('自動車台帳'!A68,'自動車台帳'!$AZ68,0)</f>
        <v>#N/A</v>
      </c>
      <c r="B67" s="46" t="e">
        <f ca="1">OFFSET('自動車台帳'!B68,'自動車台帳'!$AZ68,0)</f>
        <v>#N/A</v>
      </c>
      <c r="C67" s="46">
        <f ca="1">IF(ISBLANK('自動車台帳'!C68)=TRUE,"",OFFSET('自動車台帳'!C68,'自動車台帳'!$AZ68,0))</f>
      </c>
      <c r="D67" s="46">
        <f ca="1">IF(ISBLANK('自動車台帳'!D68)=TRUE,"",OFFSET('自動車台帳'!D68,'自動車台帳'!$AZ68,0))</f>
      </c>
      <c r="E67" s="46">
        <f ca="1">IF(ISBLANK('自動車台帳'!E68)=TRUE,"",OFFSET('自動車台帳'!E68,'自動車台帳'!$AZ68,0))</f>
      </c>
      <c r="F67" s="46" t="e">
        <f ca="1">OFFSET('自動車台帳'!F68,'自動車台帳'!$AZ68,0)</f>
        <v>#N/A</v>
      </c>
      <c r="G67" s="46" t="e">
        <f ca="1">OFFSET('自動車台帳'!G68,'自動車台帳'!$AZ68,0)</f>
        <v>#N/A</v>
      </c>
      <c r="H67" s="47" t="e">
        <f ca="1">OFFSET('自動車台帳'!H68,'自動車台帳'!$AZ68,0)</f>
        <v>#N/A</v>
      </c>
      <c r="I67" s="48" t="e">
        <f ca="1">OFFSET('自動車台帳'!I68,'自動車台帳'!$AZ68,0)</f>
        <v>#N/A</v>
      </c>
      <c r="J67" s="46" t="e">
        <f ca="1">OFFSET('自動車台帳'!J68,'自動車台帳'!$AZ68,0)</f>
        <v>#N/A</v>
      </c>
      <c r="K67" s="46" t="e">
        <f ca="1">OFFSET('自動車台帳'!K68,'自動車台帳'!$AZ68,0)</f>
        <v>#N/A</v>
      </c>
      <c r="L67" s="47" t="e">
        <f ca="1">OFFSET('自動車台帳'!L68,'自動車台帳'!$AZ68,0)</f>
        <v>#N/A</v>
      </c>
      <c r="M67" s="49" t="e">
        <f ca="1">OFFSET('自動車台帳'!M68,'自動車台帳'!$AZ68,0)</f>
        <v>#N/A</v>
      </c>
      <c r="N67" s="50" t="e">
        <f ca="1">OFFSET('自動車台帳'!N68,'自動車台帳'!$AZ68,0)</f>
        <v>#N/A</v>
      </c>
      <c r="O67" s="50" t="e">
        <f ca="1">OFFSET('自動車台帳'!O68,'自動車台帳'!$AZ68,0)</f>
        <v>#N/A</v>
      </c>
      <c r="P67" s="50" t="e">
        <f ca="1">OFFSET('自動車台帳'!P68,'自動車台帳'!$AZ68,0)</f>
        <v>#N/A</v>
      </c>
      <c r="Q67" s="50" t="e">
        <f ca="1">OFFSET('自動車台帳'!Q68,'自動車台帳'!$AZ68,0)</f>
        <v>#N/A</v>
      </c>
      <c r="R67" s="46" t="e">
        <f ca="1">OFFSET('自動車台帳'!AM68,'自動車台帳'!$AZ68,0)</f>
        <v>#N/A</v>
      </c>
      <c r="S67" s="46" t="e">
        <f ca="1">OFFSET('自動車台帳'!AN68,'自動車台帳'!$AZ68,0)</f>
        <v>#N/A</v>
      </c>
      <c r="T67" s="51" t="e">
        <f ca="1">OFFSET('自動車台帳'!$AO68,'自動車台帳'!$AZ68,0)</f>
        <v>#N/A</v>
      </c>
      <c r="U67" s="52" t="e">
        <f ca="1">OFFSET('自動車台帳'!AP68,'自動車台帳'!$AZ68,0)</f>
        <v>#N/A</v>
      </c>
      <c r="V67" s="52" t="e">
        <f ca="1">OFFSET('自動車台帳'!AQ68,'自動車台帳'!$AZ68,0)</f>
        <v>#N/A</v>
      </c>
    </row>
    <row r="68" spans="1:22" ht="13.5">
      <c r="A68" s="46" t="e">
        <f ca="1">OFFSET('自動車台帳'!A69,'自動車台帳'!$AZ69,0)</f>
        <v>#N/A</v>
      </c>
      <c r="B68" s="46" t="e">
        <f ca="1">OFFSET('自動車台帳'!B69,'自動車台帳'!$AZ69,0)</f>
        <v>#N/A</v>
      </c>
      <c r="C68" s="46">
        <f ca="1">IF(ISBLANK('自動車台帳'!C69)=TRUE,"",OFFSET('自動車台帳'!C69,'自動車台帳'!$AZ69,0))</f>
      </c>
      <c r="D68" s="46">
        <f ca="1">IF(ISBLANK('自動車台帳'!D69)=TRUE,"",OFFSET('自動車台帳'!D69,'自動車台帳'!$AZ69,0))</f>
      </c>
      <c r="E68" s="46">
        <f ca="1">IF(ISBLANK('自動車台帳'!E69)=TRUE,"",OFFSET('自動車台帳'!E69,'自動車台帳'!$AZ69,0))</f>
      </c>
      <c r="F68" s="46" t="e">
        <f ca="1">OFFSET('自動車台帳'!F69,'自動車台帳'!$AZ69,0)</f>
        <v>#N/A</v>
      </c>
      <c r="G68" s="46" t="e">
        <f ca="1">OFFSET('自動車台帳'!G69,'自動車台帳'!$AZ69,0)</f>
        <v>#N/A</v>
      </c>
      <c r="H68" s="47" t="e">
        <f ca="1">OFFSET('自動車台帳'!H69,'自動車台帳'!$AZ69,0)</f>
        <v>#N/A</v>
      </c>
      <c r="I68" s="48" t="e">
        <f ca="1">OFFSET('自動車台帳'!I69,'自動車台帳'!$AZ69,0)</f>
        <v>#N/A</v>
      </c>
      <c r="J68" s="46" t="e">
        <f ca="1">OFFSET('自動車台帳'!J69,'自動車台帳'!$AZ69,0)</f>
        <v>#N/A</v>
      </c>
      <c r="K68" s="46" t="e">
        <f ca="1">OFFSET('自動車台帳'!K69,'自動車台帳'!$AZ69,0)</f>
        <v>#N/A</v>
      </c>
      <c r="L68" s="47" t="e">
        <f ca="1">OFFSET('自動車台帳'!L69,'自動車台帳'!$AZ69,0)</f>
        <v>#N/A</v>
      </c>
      <c r="M68" s="49" t="e">
        <f ca="1">OFFSET('自動車台帳'!M69,'自動車台帳'!$AZ69,0)</f>
        <v>#N/A</v>
      </c>
      <c r="N68" s="50" t="e">
        <f ca="1">OFFSET('自動車台帳'!N69,'自動車台帳'!$AZ69,0)</f>
        <v>#N/A</v>
      </c>
      <c r="O68" s="50" t="e">
        <f ca="1">OFFSET('自動車台帳'!O69,'自動車台帳'!$AZ69,0)</f>
        <v>#N/A</v>
      </c>
      <c r="P68" s="50" t="e">
        <f ca="1">OFFSET('自動車台帳'!P69,'自動車台帳'!$AZ69,0)</f>
        <v>#N/A</v>
      </c>
      <c r="Q68" s="50" t="e">
        <f ca="1">OFFSET('自動車台帳'!Q69,'自動車台帳'!$AZ69,0)</f>
        <v>#N/A</v>
      </c>
      <c r="R68" s="46" t="e">
        <f ca="1">OFFSET('自動車台帳'!AM69,'自動車台帳'!$AZ69,0)</f>
        <v>#N/A</v>
      </c>
      <c r="S68" s="46" t="e">
        <f ca="1">OFFSET('自動車台帳'!AN69,'自動車台帳'!$AZ69,0)</f>
        <v>#N/A</v>
      </c>
      <c r="T68" s="51" t="e">
        <f ca="1">OFFSET('自動車台帳'!$AO69,'自動車台帳'!$AZ69,0)</f>
        <v>#N/A</v>
      </c>
      <c r="U68" s="52" t="e">
        <f ca="1">OFFSET('自動車台帳'!AP69,'自動車台帳'!$AZ69,0)</f>
        <v>#N/A</v>
      </c>
      <c r="V68" s="52" t="e">
        <f ca="1">OFFSET('自動車台帳'!AQ69,'自動車台帳'!$AZ69,0)</f>
        <v>#N/A</v>
      </c>
    </row>
    <row r="69" spans="1:22" ht="13.5">
      <c r="A69" s="46" t="e">
        <f ca="1">OFFSET('自動車台帳'!A70,'自動車台帳'!$AZ70,0)</f>
        <v>#N/A</v>
      </c>
      <c r="B69" s="46" t="e">
        <f ca="1">OFFSET('自動車台帳'!B70,'自動車台帳'!$AZ70,0)</f>
        <v>#N/A</v>
      </c>
      <c r="C69" s="46">
        <f ca="1">IF(ISBLANK('自動車台帳'!C70)=TRUE,"",OFFSET('自動車台帳'!C70,'自動車台帳'!$AZ70,0))</f>
      </c>
      <c r="D69" s="46">
        <f ca="1">IF(ISBLANK('自動車台帳'!D70)=TRUE,"",OFFSET('自動車台帳'!D70,'自動車台帳'!$AZ70,0))</f>
      </c>
      <c r="E69" s="46">
        <f ca="1">IF(ISBLANK('自動車台帳'!E70)=TRUE,"",OFFSET('自動車台帳'!E70,'自動車台帳'!$AZ70,0))</f>
      </c>
      <c r="F69" s="46" t="e">
        <f ca="1">OFFSET('自動車台帳'!F70,'自動車台帳'!$AZ70,0)</f>
        <v>#N/A</v>
      </c>
      <c r="G69" s="46" t="e">
        <f ca="1">OFFSET('自動車台帳'!G70,'自動車台帳'!$AZ70,0)</f>
        <v>#N/A</v>
      </c>
      <c r="H69" s="47" t="e">
        <f ca="1">OFFSET('自動車台帳'!H70,'自動車台帳'!$AZ70,0)</f>
        <v>#N/A</v>
      </c>
      <c r="I69" s="48" t="e">
        <f ca="1">OFFSET('自動車台帳'!I70,'自動車台帳'!$AZ70,0)</f>
        <v>#N/A</v>
      </c>
      <c r="J69" s="46" t="e">
        <f ca="1">OFFSET('自動車台帳'!J70,'自動車台帳'!$AZ70,0)</f>
        <v>#N/A</v>
      </c>
      <c r="K69" s="46" t="e">
        <f ca="1">OFFSET('自動車台帳'!K70,'自動車台帳'!$AZ70,0)</f>
        <v>#N/A</v>
      </c>
      <c r="L69" s="47" t="e">
        <f ca="1">OFFSET('自動車台帳'!L70,'自動車台帳'!$AZ70,0)</f>
        <v>#N/A</v>
      </c>
      <c r="M69" s="49" t="e">
        <f ca="1">OFFSET('自動車台帳'!M70,'自動車台帳'!$AZ70,0)</f>
        <v>#N/A</v>
      </c>
      <c r="N69" s="50" t="e">
        <f ca="1">OFFSET('自動車台帳'!N70,'自動車台帳'!$AZ70,0)</f>
        <v>#N/A</v>
      </c>
      <c r="O69" s="50" t="e">
        <f ca="1">OFFSET('自動車台帳'!O70,'自動車台帳'!$AZ70,0)</f>
        <v>#N/A</v>
      </c>
      <c r="P69" s="50" t="e">
        <f ca="1">OFFSET('自動車台帳'!P70,'自動車台帳'!$AZ70,0)</f>
        <v>#N/A</v>
      </c>
      <c r="Q69" s="50" t="e">
        <f ca="1">OFFSET('自動車台帳'!Q70,'自動車台帳'!$AZ70,0)</f>
        <v>#N/A</v>
      </c>
      <c r="R69" s="46" t="e">
        <f ca="1">OFFSET('自動車台帳'!AM70,'自動車台帳'!$AZ70,0)</f>
        <v>#N/A</v>
      </c>
      <c r="S69" s="46" t="e">
        <f ca="1">OFFSET('自動車台帳'!AN70,'自動車台帳'!$AZ70,0)</f>
        <v>#N/A</v>
      </c>
      <c r="T69" s="51" t="e">
        <f ca="1">OFFSET('自動車台帳'!$AO70,'自動車台帳'!$AZ70,0)</f>
        <v>#N/A</v>
      </c>
      <c r="U69" s="52" t="e">
        <f ca="1">OFFSET('自動車台帳'!AP70,'自動車台帳'!$AZ70,0)</f>
        <v>#N/A</v>
      </c>
      <c r="V69" s="52" t="e">
        <f ca="1">OFFSET('自動車台帳'!AQ70,'自動車台帳'!$AZ70,0)</f>
        <v>#N/A</v>
      </c>
    </row>
    <row r="70" spans="1:22" ht="13.5">
      <c r="A70" s="46" t="e">
        <f ca="1">OFFSET('自動車台帳'!A71,'自動車台帳'!$AZ71,0)</f>
        <v>#N/A</v>
      </c>
      <c r="B70" s="46" t="e">
        <f ca="1">OFFSET('自動車台帳'!B71,'自動車台帳'!$AZ71,0)</f>
        <v>#N/A</v>
      </c>
      <c r="C70" s="46">
        <f ca="1">IF(ISBLANK('自動車台帳'!C71)=TRUE,"",OFFSET('自動車台帳'!C71,'自動車台帳'!$AZ71,0))</f>
      </c>
      <c r="D70" s="46">
        <f ca="1">IF(ISBLANK('自動車台帳'!D71)=TRUE,"",OFFSET('自動車台帳'!D71,'自動車台帳'!$AZ71,0))</f>
      </c>
      <c r="E70" s="46">
        <f ca="1">IF(ISBLANK('自動車台帳'!E71)=TRUE,"",OFFSET('自動車台帳'!E71,'自動車台帳'!$AZ71,0))</f>
      </c>
      <c r="F70" s="46" t="e">
        <f ca="1">OFFSET('自動車台帳'!F71,'自動車台帳'!$AZ71,0)</f>
        <v>#N/A</v>
      </c>
      <c r="G70" s="46" t="e">
        <f ca="1">OFFSET('自動車台帳'!G71,'自動車台帳'!$AZ71,0)</f>
        <v>#N/A</v>
      </c>
      <c r="H70" s="47" t="e">
        <f ca="1">OFFSET('自動車台帳'!H71,'自動車台帳'!$AZ71,0)</f>
        <v>#N/A</v>
      </c>
      <c r="I70" s="48" t="e">
        <f ca="1">OFFSET('自動車台帳'!I71,'自動車台帳'!$AZ71,0)</f>
        <v>#N/A</v>
      </c>
      <c r="J70" s="46" t="e">
        <f ca="1">OFFSET('自動車台帳'!J71,'自動車台帳'!$AZ71,0)</f>
        <v>#N/A</v>
      </c>
      <c r="K70" s="46" t="e">
        <f ca="1">OFFSET('自動車台帳'!K71,'自動車台帳'!$AZ71,0)</f>
        <v>#N/A</v>
      </c>
      <c r="L70" s="47" t="e">
        <f ca="1">OFFSET('自動車台帳'!L71,'自動車台帳'!$AZ71,0)</f>
        <v>#N/A</v>
      </c>
      <c r="M70" s="49" t="e">
        <f ca="1">OFFSET('自動車台帳'!M71,'自動車台帳'!$AZ71,0)</f>
        <v>#N/A</v>
      </c>
      <c r="N70" s="50" t="e">
        <f ca="1">OFFSET('自動車台帳'!N71,'自動車台帳'!$AZ71,0)</f>
        <v>#N/A</v>
      </c>
      <c r="O70" s="50" t="e">
        <f ca="1">OFFSET('自動車台帳'!O71,'自動車台帳'!$AZ71,0)</f>
        <v>#N/A</v>
      </c>
      <c r="P70" s="50" t="e">
        <f ca="1">OFFSET('自動車台帳'!P71,'自動車台帳'!$AZ71,0)</f>
        <v>#N/A</v>
      </c>
      <c r="Q70" s="50" t="e">
        <f ca="1">OFFSET('自動車台帳'!Q71,'自動車台帳'!$AZ71,0)</f>
        <v>#N/A</v>
      </c>
      <c r="R70" s="46" t="e">
        <f ca="1">OFFSET('自動車台帳'!AM71,'自動車台帳'!$AZ71,0)</f>
        <v>#N/A</v>
      </c>
      <c r="S70" s="46" t="e">
        <f ca="1">OFFSET('自動車台帳'!AN71,'自動車台帳'!$AZ71,0)</f>
        <v>#N/A</v>
      </c>
      <c r="T70" s="51" t="e">
        <f ca="1">OFFSET('自動車台帳'!$AO71,'自動車台帳'!$AZ71,0)</f>
        <v>#N/A</v>
      </c>
      <c r="U70" s="52" t="e">
        <f ca="1">OFFSET('自動車台帳'!AP71,'自動車台帳'!$AZ71,0)</f>
        <v>#N/A</v>
      </c>
      <c r="V70" s="52" t="e">
        <f ca="1">OFFSET('自動車台帳'!AQ71,'自動車台帳'!$AZ71,0)</f>
        <v>#N/A</v>
      </c>
    </row>
    <row r="71" spans="1:22" ht="13.5">
      <c r="A71" s="46" t="e">
        <f ca="1">OFFSET('自動車台帳'!A72,'自動車台帳'!$AZ72,0)</f>
        <v>#N/A</v>
      </c>
      <c r="B71" s="46" t="e">
        <f ca="1">OFFSET('自動車台帳'!B72,'自動車台帳'!$AZ72,0)</f>
        <v>#N/A</v>
      </c>
      <c r="C71" s="46">
        <f ca="1">IF(ISBLANK('自動車台帳'!C72)=TRUE,"",OFFSET('自動車台帳'!C72,'自動車台帳'!$AZ72,0))</f>
      </c>
      <c r="D71" s="46">
        <f ca="1">IF(ISBLANK('自動車台帳'!D72)=TRUE,"",OFFSET('自動車台帳'!D72,'自動車台帳'!$AZ72,0))</f>
      </c>
      <c r="E71" s="46">
        <f ca="1">IF(ISBLANK('自動車台帳'!E72)=TRUE,"",OFFSET('自動車台帳'!E72,'自動車台帳'!$AZ72,0))</f>
      </c>
      <c r="F71" s="46" t="e">
        <f ca="1">OFFSET('自動車台帳'!F72,'自動車台帳'!$AZ72,0)</f>
        <v>#N/A</v>
      </c>
      <c r="G71" s="46" t="e">
        <f ca="1">OFFSET('自動車台帳'!G72,'自動車台帳'!$AZ72,0)</f>
        <v>#N/A</v>
      </c>
      <c r="H71" s="47" t="e">
        <f ca="1">OFFSET('自動車台帳'!H72,'自動車台帳'!$AZ72,0)</f>
        <v>#N/A</v>
      </c>
      <c r="I71" s="48" t="e">
        <f ca="1">OFFSET('自動車台帳'!I72,'自動車台帳'!$AZ72,0)</f>
        <v>#N/A</v>
      </c>
      <c r="J71" s="46" t="e">
        <f ca="1">OFFSET('自動車台帳'!J72,'自動車台帳'!$AZ72,0)</f>
        <v>#N/A</v>
      </c>
      <c r="K71" s="46" t="e">
        <f ca="1">OFFSET('自動車台帳'!K72,'自動車台帳'!$AZ72,0)</f>
        <v>#N/A</v>
      </c>
      <c r="L71" s="47" t="e">
        <f ca="1">OFFSET('自動車台帳'!L72,'自動車台帳'!$AZ72,0)</f>
        <v>#N/A</v>
      </c>
      <c r="M71" s="49" t="e">
        <f ca="1">OFFSET('自動車台帳'!M72,'自動車台帳'!$AZ72,0)</f>
        <v>#N/A</v>
      </c>
      <c r="N71" s="50" t="e">
        <f ca="1">OFFSET('自動車台帳'!N72,'自動車台帳'!$AZ72,0)</f>
        <v>#N/A</v>
      </c>
      <c r="O71" s="50" t="e">
        <f ca="1">OFFSET('自動車台帳'!O72,'自動車台帳'!$AZ72,0)</f>
        <v>#N/A</v>
      </c>
      <c r="P71" s="50" t="e">
        <f ca="1">OFFSET('自動車台帳'!P72,'自動車台帳'!$AZ72,0)</f>
        <v>#N/A</v>
      </c>
      <c r="Q71" s="50" t="e">
        <f ca="1">OFFSET('自動車台帳'!Q72,'自動車台帳'!$AZ72,0)</f>
        <v>#N/A</v>
      </c>
      <c r="R71" s="46" t="e">
        <f ca="1">OFFSET('自動車台帳'!AM72,'自動車台帳'!$AZ72,0)</f>
        <v>#N/A</v>
      </c>
      <c r="S71" s="46" t="e">
        <f ca="1">OFFSET('自動車台帳'!AN72,'自動車台帳'!$AZ72,0)</f>
        <v>#N/A</v>
      </c>
      <c r="T71" s="51" t="e">
        <f ca="1">OFFSET('自動車台帳'!$AO72,'自動車台帳'!$AZ72,0)</f>
        <v>#N/A</v>
      </c>
      <c r="U71" s="52" t="e">
        <f ca="1">OFFSET('自動車台帳'!AP72,'自動車台帳'!$AZ72,0)</f>
        <v>#N/A</v>
      </c>
      <c r="V71" s="52" t="e">
        <f ca="1">OFFSET('自動車台帳'!AQ72,'自動車台帳'!$AZ72,0)</f>
        <v>#N/A</v>
      </c>
    </row>
    <row r="72" spans="1:22" ht="13.5">
      <c r="A72" s="46" t="e">
        <f ca="1">OFFSET('自動車台帳'!A73,'自動車台帳'!$AZ73,0)</f>
        <v>#N/A</v>
      </c>
      <c r="B72" s="46" t="e">
        <f ca="1">OFFSET('自動車台帳'!B73,'自動車台帳'!$AZ73,0)</f>
        <v>#N/A</v>
      </c>
      <c r="C72" s="46">
        <f ca="1">IF(ISBLANK('自動車台帳'!C73)=TRUE,"",OFFSET('自動車台帳'!C73,'自動車台帳'!$AZ73,0))</f>
      </c>
      <c r="D72" s="46">
        <f ca="1">IF(ISBLANK('自動車台帳'!D73)=TRUE,"",OFFSET('自動車台帳'!D73,'自動車台帳'!$AZ73,0))</f>
      </c>
      <c r="E72" s="46">
        <f ca="1">IF(ISBLANK('自動車台帳'!E73)=TRUE,"",OFFSET('自動車台帳'!E73,'自動車台帳'!$AZ73,0))</f>
      </c>
      <c r="F72" s="46" t="e">
        <f ca="1">OFFSET('自動車台帳'!F73,'自動車台帳'!$AZ73,0)</f>
        <v>#N/A</v>
      </c>
      <c r="G72" s="46" t="e">
        <f ca="1">OFFSET('自動車台帳'!G73,'自動車台帳'!$AZ73,0)</f>
        <v>#N/A</v>
      </c>
      <c r="H72" s="47" t="e">
        <f ca="1">OFFSET('自動車台帳'!H73,'自動車台帳'!$AZ73,0)</f>
        <v>#N/A</v>
      </c>
      <c r="I72" s="48" t="e">
        <f ca="1">OFFSET('自動車台帳'!I73,'自動車台帳'!$AZ73,0)</f>
        <v>#N/A</v>
      </c>
      <c r="J72" s="46" t="e">
        <f ca="1">OFFSET('自動車台帳'!J73,'自動車台帳'!$AZ73,0)</f>
        <v>#N/A</v>
      </c>
      <c r="K72" s="46" t="e">
        <f ca="1">OFFSET('自動車台帳'!K73,'自動車台帳'!$AZ73,0)</f>
        <v>#N/A</v>
      </c>
      <c r="L72" s="47" t="e">
        <f ca="1">OFFSET('自動車台帳'!L73,'自動車台帳'!$AZ73,0)</f>
        <v>#N/A</v>
      </c>
      <c r="M72" s="49" t="e">
        <f ca="1">OFFSET('自動車台帳'!M73,'自動車台帳'!$AZ73,0)</f>
        <v>#N/A</v>
      </c>
      <c r="N72" s="50" t="e">
        <f ca="1">OFFSET('自動車台帳'!N73,'自動車台帳'!$AZ73,0)</f>
        <v>#N/A</v>
      </c>
      <c r="O72" s="50" t="e">
        <f ca="1">OFFSET('自動車台帳'!O73,'自動車台帳'!$AZ73,0)</f>
        <v>#N/A</v>
      </c>
      <c r="P72" s="50" t="e">
        <f ca="1">OFFSET('自動車台帳'!P73,'自動車台帳'!$AZ73,0)</f>
        <v>#N/A</v>
      </c>
      <c r="Q72" s="50" t="e">
        <f ca="1">OFFSET('自動車台帳'!Q73,'自動車台帳'!$AZ73,0)</f>
        <v>#N/A</v>
      </c>
      <c r="R72" s="46" t="e">
        <f ca="1">OFFSET('自動車台帳'!AM73,'自動車台帳'!$AZ73,0)</f>
        <v>#N/A</v>
      </c>
      <c r="S72" s="46" t="e">
        <f ca="1">OFFSET('自動車台帳'!AN73,'自動車台帳'!$AZ73,0)</f>
        <v>#N/A</v>
      </c>
      <c r="T72" s="51" t="e">
        <f ca="1">OFFSET('自動車台帳'!$AO73,'自動車台帳'!$AZ73,0)</f>
        <v>#N/A</v>
      </c>
      <c r="U72" s="52" t="e">
        <f ca="1">OFFSET('自動車台帳'!AP73,'自動車台帳'!$AZ73,0)</f>
        <v>#N/A</v>
      </c>
      <c r="V72" s="52" t="e">
        <f ca="1">OFFSET('自動車台帳'!AQ73,'自動車台帳'!$AZ73,0)</f>
        <v>#N/A</v>
      </c>
    </row>
    <row r="73" spans="1:22" ht="13.5">
      <c r="A73" s="46" t="e">
        <f ca="1">OFFSET('自動車台帳'!A74,'自動車台帳'!$AZ74,0)</f>
        <v>#N/A</v>
      </c>
      <c r="B73" s="46" t="e">
        <f ca="1">OFFSET('自動車台帳'!B74,'自動車台帳'!$AZ74,0)</f>
        <v>#N/A</v>
      </c>
      <c r="C73" s="46">
        <f ca="1">IF(ISBLANK('自動車台帳'!C74)=TRUE,"",OFFSET('自動車台帳'!C74,'自動車台帳'!$AZ74,0))</f>
      </c>
      <c r="D73" s="46">
        <f ca="1">IF(ISBLANK('自動車台帳'!D74)=TRUE,"",OFFSET('自動車台帳'!D74,'自動車台帳'!$AZ74,0))</f>
      </c>
      <c r="E73" s="46">
        <f ca="1">IF(ISBLANK('自動車台帳'!E74)=TRUE,"",OFFSET('自動車台帳'!E74,'自動車台帳'!$AZ74,0))</f>
      </c>
      <c r="F73" s="46" t="e">
        <f ca="1">OFFSET('自動車台帳'!F74,'自動車台帳'!$AZ74,0)</f>
        <v>#N/A</v>
      </c>
      <c r="G73" s="46" t="e">
        <f ca="1">OFFSET('自動車台帳'!G74,'自動車台帳'!$AZ74,0)</f>
        <v>#N/A</v>
      </c>
      <c r="H73" s="47" t="e">
        <f ca="1">OFFSET('自動車台帳'!H74,'自動車台帳'!$AZ74,0)</f>
        <v>#N/A</v>
      </c>
      <c r="I73" s="48" t="e">
        <f ca="1">OFFSET('自動車台帳'!I74,'自動車台帳'!$AZ74,0)</f>
        <v>#N/A</v>
      </c>
      <c r="J73" s="46" t="e">
        <f ca="1">OFFSET('自動車台帳'!J74,'自動車台帳'!$AZ74,0)</f>
        <v>#N/A</v>
      </c>
      <c r="K73" s="46" t="e">
        <f ca="1">OFFSET('自動車台帳'!K74,'自動車台帳'!$AZ74,0)</f>
        <v>#N/A</v>
      </c>
      <c r="L73" s="47" t="e">
        <f ca="1">OFFSET('自動車台帳'!L74,'自動車台帳'!$AZ74,0)</f>
        <v>#N/A</v>
      </c>
      <c r="M73" s="49" t="e">
        <f ca="1">OFFSET('自動車台帳'!M74,'自動車台帳'!$AZ74,0)</f>
        <v>#N/A</v>
      </c>
      <c r="N73" s="50" t="e">
        <f ca="1">OFFSET('自動車台帳'!N74,'自動車台帳'!$AZ74,0)</f>
        <v>#N/A</v>
      </c>
      <c r="O73" s="50" t="e">
        <f ca="1">OFFSET('自動車台帳'!O74,'自動車台帳'!$AZ74,0)</f>
        <v>#N/A</v>
      </c>
      <c r="P73" s="50" t="e">
        <f ca="1">OFFSET('自動車台帳'!P74,'自動車台帳'!$AZ74,0)</f>
        <v>#N/A</v>
      </c>
      <c r="Q73" s="50" t="e">
        <f ca="1">OFFSET('自動車台帳'!Q74,'自動車台帳'!$AZ74,0)</f>
        <v>#N/A</v>
      </c>
      <c r="R73" s="46" t="e">
        <f ca="1">OFFSET('自動車台帳'!AM74,'自動車台帳'!$AZ74,0)</f>
        <v>#N/A</v>
      </c>
      <c r="S73" s="46" t="e">
        <f ca="1">OFFSET('自動車台帳'!AN74,'自動車台帳'!$AZ74,0)</f>
        <v>#N/A</v>
      </c>
      <c r="T73" s="51" t="e">
        <f ca="1">OFFSET('自動車台帳'!$AO74,'自動車台帳'!$AZ74,0)</f>
        <v>#N/A</v>
      </c>
      <c r="U73" s="52" t="e">
        <f ca="1">OFFSET('自動車台帳'!AP74,'自動車台帳'!$AZ74,0)</f>
        <v>#N/A</v>
      </c>
      <c r="V73" s="52" t="e">
        <f ca="1">OFFSET('自動車台帳'!AQ74,'自動車台帳'!$AZ74,0)</f>
        <v>#N/A</v>
      </c>
    </row>
    <row r="74" spans="1:22" ht="13.5">
      <c r="A74" s="46" t="e">
        <f ca="1">OFFSET('自動車台帳'!A75,'自動車台帳'!$AZ75,0)</f>
        <v>#N/A</v>
      </c>
      <c r="B74" s="46" t="e">
        <f ca="1">OFFSET('自動車台帳'!B75,'自動車台帳'!$AZ75,0)</f>
        <v>#N/A</v>
      </c>
      <c r="C74" s="46">
        <f ca="1">IF(ISBLANK('自動車台帳'!C75)=TRUE,"",OFFSET('自動車台帳'!C75,'自動車台帳'!$AZ75,0))</f>
      </c>
      <c r="D74" s="46">
        <f ca="1">IF(ISBLANK('自動車台帳'!D75)=TRUE,"",OFFSET('自動車台帳'!D75,'自動車台帳'!$AZ75,0))</f>
      </c>
      <c r="E74" s="46">
        <f ca="1">IF(ISBLANK('自動車台帳'!E75)=TRUE,"",OFFSET('自動車台帳'!E75,'自動車台帳'!$AZ75,0))</f>
      </c>
      <c r="F74" s="46" t="e">
        <f ca="1">OFFSET('自動車台帳'!F75,'自動車台帳'!$AZ75,0)</f>
        <v>#N/A</v>
      </c>
      <c r="G74" s="46" t="e">
        <f ca="1">OFFSET('自動車台帳'!G75,'自動車台帳'!$AZ75,0)</f>
        <v>#N/A</v>
      </c>
      <c r="H74" s="47" t="e">
        <f ca="1">OFFSET('自動車台帳'!H75,'自動車台帳'!$AZ75,0)</f>
        <v>#N/A</v>
      </c>
      <c r="I74" s="48" t="e">
        <f ca="1">OFFSET('自動車台帳'!I75,'自動車台帳'!$AZ75,0)</f>
        <v>#N/A</v>
      </c>
      <c r="J74" s="46" t="e">
        <f ca="1">OFFSET('自動車台帳'!J75,'自動車台帳'!$AZ75,0)</f>
        <v>#N/A</v>
      </c>
      <c r="K74" s="46" t="e">
        <f ca="1">OFFSET('自動車台帳'!K75,'自動車台帳'!$AZ75,0)</f>
        <v>#N/A</v>
      </c>
      <c r="L74" s="47" t="e">
        <f ca="1">OFFSET('自動車台帳'!L75,'自動車台帳'!$AZ75,0)</f>
        <v>#N/A</v>
      </c>
      <c r="M74" s="49" t="e">
        <f ca="1">OFFSET('自動車台帳'!M75,'自動車台帳'!$AZ75,0)</f>
        <v>#N/A</v>
      </c>
      <c r="N74" s="50" t="e">
        <f ca="1">OFFSET('自動車台帳'!N75,'自動車台帳'!$AZ75,0)</f>
        <v>#N/A</v>
      </c>
      <c r="O74" s="50" t="e">
        <f ca="1">OFFSET('自動車台帳'!O75,'自動車台帳'!$AZ75,0)</f>
        <v>#N/A</v>
      </c>
      <c r="P74" s="50" t="e">
        <f ca="1">OFFSET('自動車台帳'!P75,'自動車台帳'!$AZ75,0)</f>
        <v>#N/A</v>
      </c>
      <c r="Q74" s="50" t="e">
        <f ca="1">OFFSET('自動車台帳'!Q75,'自動車台帳'!$AZ75,0)</f>
        <v>#N/A</v>
      </c>
      <c r="R74" s="46" t="e">
        <f ca="1">OFFSET('自動車台帳'!AM75,'自動車台帳'!$AZ75,0)</f>
        <v>#N/A</v>
      </c>
      <c r="S74" s="46" t="e">
        <f ca="1">OFFSET('自動車台帳'!AN75,'自動車台帳'!$AZ75,0)</f>
        <v>#N/A</v>
      </c>
      <c r="T74" s="51" t="e">
        <f ca="1">OFFSET('自動車台帳'!$AO75,'自動車台帳'!$AZ75,0)</f>
        <v>#N/A</v>
      </c>
      <c r="U74" s="52" t="e">
        <f ca="1">OFFSET('自動車台帳'!AP75,'自動車台帳'!$AZ75,0)</f>
        <v>#N/A</v>
      </c>
      <c r="V74" s="52" t="e">
        <f ca="1">OFFSET('自動車台帳'!AQ75,'自動車台帳'!$AZ75,0)</f>
        <v>#N/A</v>
      </c>
    </row>
    <row r="75" spans="1:22" ht="13.5">
      <c r="A75" s="46" t="e">
        <f ca="1">OFFSET('自動車台帳'!A76,'自動車台帳'!$AZ76,0)</f>
        <v>#N/A</v>
      </c>
      <c r="B75" s="46" t="e">
        <f ca="1">OFFSET('自動車台帳'!B76,'自動車台帳'!$AZ76,0)</f>
        <v>#N/A</v>
      </c>
      <c r="C75" s="46">
        <f ca="1">IF(ISBLANK('自動車台帳'!C76)=TRUE,"",OFFSET('自動車台帳'!C76,'自動車台帳'!$AZ76,0))</f>
      </c>
      <c r="D75" s="46">
        <f ca="1">IF(ISBLANK('自動車台帳'!D76)=TRUE,"",OFFSET('自動車台帳'!D76,'自動車台帳'!$AZ76,0))</f>
      </c>
      <c r="E75" s="46">
        <f ca="1">IF(ISBLANK('自動車台帳'!E76)=TRUE,"",OFFSET('自動車台帳'!E76,'自動車台帳'!$AZ76,0))</f>
      </c>
      <c r="F75" s="46" t="e">
        <f ca="1">OFFSET('自動車台帳'!F76,'自動車台帳'!$AZ76,0)</f>
        <v>#N/A</v>
      </c>
      <c r="G75" s="46" t="e">
        <f ca="1">OFFSET('自動車台帳'!G76,'自動車台帳'!$AZ76,0)</f>
        <v>#N/A</v>
      </c>
      <c r="H75" s="47" t="e">
        <f ca="1">OFFSET('自動車台帳'!H76,'自動車台帳'!$AZ76,0)</f>
        <v>#N/A</v>
      </c>
      <c r="I75" s="48" t="e">
        <f ca="1">OFFSET('自動車台帳'!I76,'自動車台帳'!$AZ76,0)</f>
        <v>#N/A</v>
      </c>
      <c r="J75" s="46" t="e">
        <f ca="1">OFFSET('自動車台帳'!J76,'自動車台帳'!$AZ76,0)</f>
        <v>#N/A</v>
      </c>
      <c r="K75" s="46" t="e">
        <f ca="1">OFFSET('自動車台帳'!K76,'自動車台帳'!$AZ76,0)</f>
        <v>#N/A</v>
      </c>
      <c r="L75" s="47" t="e">
        <f ca="1">OFFSET('自動車台帳'!L76,'自動車台帳'!$AZ76,0)</f>
        <v>#N/A</v>
      </c>
      <c r="M75" s="49" t="e">
        <f ca="1">OFFSET('自動車台帳'!M76,'自動車台帳'!$AZ76,0)</f>
        <v>#N/A</v>
      </c>
      <c r="N75" s="50" t="e">
        <f ca="1">OFFSET('自動車台帳'!N76,'自動車台帳'!$AZ76,0)</f>
        <v>#N/A</v>
      </c>
      <c r="O75" s="50" t="e">
        <f ca="1">OFFSET('自動車台帳'!O76,'自動車台帳'!$AZ76,0)</f>
        <v>#N/A</v>
      </c>
      <c r="P75" s="50" t="e">
        <f ca="1">OFFSET('自動車台帳'!P76,'自動車台帳'!$AZ76,0)</f>
        <v>#N/A</v>
      </c>
      <c r="Q75" s="50" t="e">
        <f ca="1">OFFSET('自動車台帳'!Q76,'自動車台帳'!$AZ76,0)</f>
        <v>#N/A</v>
      </c>
      <c r="R75" s="46" t="e">
        <f ca="1">OFFSET('自動車台帳'!AM76,'自動車台帳'!$AZ76,0)</f>
        <v>#N/A</v>
      </c>
      <c r="S75" s="46" t="e">
        <f ca="1">OFFSET('自動車台帳'!AN76,'自動車台帳'!$AZ76,0)</f>
        <v>#N/A</v>
      </c>
      <c r="T75" s="51" t="e">
        <f ca="1">OFFSET('自動車台帳'!$AO76,'自動車台帳'!$AZ76,0)</f>
        <v>#N/A</v>
      </c>
      <c r="U75" s="52" t="e">
        <f ca="1">OFFSET('自動車台帳'!AP76,'自動車台帳'!$AZ76,0)</f>
        <v>#N/A</v>
      </c>
      <c r="V75" s="52" t="e">
        <f ca="1">OFFSET('自動車台帳'!AQ76,'自動車台帳'!$AZ76,0)</f>
        <v>#N/A</v>
      </c>
    </row>
    <row r="76" spans="1:22" ht="13.5">
      <c r="A76" s="46" t="e">
        <f ca="1">OFFSET('自動車台帳'!A77,'自動車台帳'!$AZ77,0)</f>
        <v>#N/A</v>
      </c>
      <c r="B76" s="46" t="e">
        <f ca="1">OFFSET('自動車台帳'!B77,'自動車台帳'!$AZ77,0)</f>
        <v>#N/A</v>
      </c>
      <c r="C76" s="46">
        <f ca="1">IF(ISBLANK('自動車台帳'!C77)=TRUE,"",OFFSET('自動車台帳'!C77,'自動車台帳'!$AZ77,0))</f>
      </c>
      <c r="D76" s="46">
        <f ca="1">IF(ISBLANK('自動車台帳'!D77)=TRUE,"",OFFSET('自動車台帳'!D77,'自動車台帳'!$AZ77,0))</f>
      </c>
      <c r="E76" s="46">
        <f ca="1">IF(ISBLANK('自動車台帳'!E77)=TRUE,"",OFFSET('自動車台帳'!E77,'自動車台帳'!$AZ77,0))</f>
      </c>
      <c r="F76" s="46" t="e">
        <f ca="1">OFFSET('自動車台帳'!F77,'自動車台帳'!$AZ77,0)</f>
        <v>#N/A</v>
      </c>
      <c r="G76" s="46" t="e">
        <f ca="1">OFFSET('自動車台帳'!G77,'自動車台帳'!$AZ77,0)</f>
        <v>#N/A</v>
      </c>
      <c r="H76" s="47" t="e">
        <f ca="1">OFFSET('自動車台帳'!H77,'自動車台帳'!$AZ77,0)</f>
        <v>#N/A</v>
      </c>
      <c r="I76" s="48" t="e">
        <f ca="1">OFFSET('自動車台帳'!I77,'自動車台帳'!$AZ77,0)</f>
        <v>#N/A</v>
      </c>
      <c r="J76" s="46" t="e">
        <f ca="1">OFFSET('自動車台帳'!J77,'自動車台帳'!$AZ77,0)</f>
        <v>#N/A</v>
      </c>
      <c r="K76" s="46" t="e">
        <f ca="1">OFFSET('自動車台帳'!K77,'自動車台帳'!$AZ77,0)</f>
        <v>#N/A</v>
      </c>
      <c r="L76" s="47" t="e">
        <f ca="1">OFFSET('自動車台帳'!L77,'自動車台帳'!$AZ77,0)</f>
        <v>#N/A</v>
      </c>
      <c r="M76" s="49" t="e">
        <f ca="1">OFFSET('自動車台帳'!M77,'自動車台帳'!$AZ77,0)</f>
        <v>#N/A</v>
      </c>
      <c r="N76" s="50" t="e">
        <f ca="1">OFFSET('自動車台帳'!N77,'自動車台帳'!$AZ77,0)</f>
        <v>#N/A</v>
      </c>
      <c r="O76" s="50" t="e">
        <f ca="1">OFFSET('自動車台帳'!O77,'自動車台帳'!$AZ77,0)</f>
        <v>#N/A</v>
      </c>
      <c r="P76" s="50" t="e">
        <f ca="1">OFFSET('自動車台帳'!P77,'自動車台帳'!$AZ77,0)</f>
        <v>#N/A</v>
      </c>
      <c r="Q76" s="50" t="e">
        <f ca="1">OFFSET('自動車台帳'!Q77,'自動車台帳'!$AZ77,0)</f>
        <v>#N/A</v>
      </c>
      <c r="R76" s="46" t="e">
        <f ca="1">OFFSET('自動車台帳'!AM77,'自動車台帳'!$AZ77,0)</f>
        <v>#N/A</v>
      </c>
      <c r="S76" s="46" t="e">
        <f ca="1">OFFSET('自動車台帳'!AN77,'自動車台帳'!$AZ77,0)</f>
        <v>#N/A</v>
      </c>
      <c r="T76" s="51" t="e">
        <f ca="1">OFFSET('自動車台帳'!$AO77,'自動車台帳'!$AZ77,0)</f>
        <v>#N/A</v>
      </c>
      <c r="U76" s="52" t="e">
        <f ca="1">OFFSET('自動車台帳'!AP77,'自動車台帳'!$AZ77,0)</f>
        <v>#N/A</v>
      </c>
      <c r="V76" s="52" t="e">
        <f ca="1">OFFSET('自動車台帳'!AQ77,'自動車台帳'!$AZ77,0)</f>
        <v>#N/A</v>
      </c>
    </row>
    <row r="77" spans="1:22" ht="13.5">
      <c r="A77" s="46" t="e">
        <f ca="1">OFFSET('自動車台帳'!A78,'自動車台帳'!$AZ78,0)</f>
        <v>#N/A</v>
      </c>
      <c r="B77" s="46" t="e">
        <f ca="1">OFFSET('自動車台帳'!B78,'自動車台帳'!$AZ78,0)</f>
        <v>#N/A</v>
      </c>
      <c r="C77" s="46">
        <f ca="1">IF(ISBLANK('自動車台帳'!C78)=TRUE,"",OFFSET('自動車台帳'!C78,'自動車台帳'!$AZ78,0))</f>
      </c>
      <c r="D77" s="46">
        <f ca="1">IF(ISBLANK('自動車台帳'!D78)=TRUE,"",OFFSET('自動車台帳'!D78,'自動車台帳'!$AZ78,0))</f>
      </c>
      <c r="E77" s="46">
        <f ca="1">IF(ISBLANK('自動車台帳'!E78)=TRUE,"",OFFSET('自動車台帳'!E78,'自動車台帳'!$AZ78,0))</f>
      </c>
      <c r="F77" s="46" t="e">
        <f ca="1">OFFSET('自動車台帳'!F78,'自動車台帳'!$AZ78,0)</f>
        <v>#N/A</v>
      </c>
      <c r="G77" s="46" t="e">
        <f ca="1">OFFSET('自動車台帳'!G78,'自動車台帳'!$AZ78,0)</f>
        <v>#N/A</v>
      </c>
      <c r="H77" s="47" t="e">
        <f ca="1">OFFSET('自動車台帳'!H78,'自動車台帳'!$AZ78,0)</f>
        <v>#N/A</v>
      </c>
      <c r="I77" s="48" t="e">
        <f ca="1">OFFSET('自動車台帳'!I78,'自動車台帳'!$AZ78,0)</f>
        <v>#N/A</v>
      </c>
      <c r="J77" s="46" t="e">
        <f ca="1">OFFSET('自動車台帳'!J78,'自動車台帳'!$AZ78,0)</f>
        <v>#N/A</v>
      </c>
      <c r="K77" s="46" t="e">
        <f ca="1">OFFSET('自動車台帳'!K78,'自動車台帳'!$AZ78,0)</f>
        <v>#N/A</v>
      </c>
      <c r="L77" s="47" t="e">
        <f ca="1">OFFSET('自動車台帳'!L78,'自動車台帳'!$AZ78,0)</f>
        <v>#N/A</v>
      </c>
      <c r="M77" s="49" t="e">
        <f ca="1">OFFSET('自動車台帳'!M78,'自動車台帳'!$AZ78,0)</f>
        <v>#N/A</v>
      </c>
      <c r="N77" s="50" t="e">
        <f ca="1">OFFSET('自動車台帳'!N78,'自動車台帳'!$AZ78,0)</f>
        <v>#N/A</v>
      </c>
      <c r="O77" s="50" t="e">
        <f ca="1">OFFSET('自動車台帳'!O78,'自動車台帳'!$AZ78,0)</f>
        <v>#N/A</v>
      </c>
      <c r="P77" s="50" t="e">
        <f ca="1">OFFSET('自動車台帳'!P78,'自動車台帳'!$AZ78,0)</f>
        <v>#N/A</v>
      </c>
      <c r="Q77" s="50" t="e">
        <f ca="1">OFFSET('自動車台帳'!Q78,'自動車台帳'!$AZ78,0)</f>
        <v>#N/A</v>
      </c>
      <c r="R77" s="46" t="e">
        <f ca="1">OFFSET('自動車台帳'!AM78,'自動車台帳'!$AZ78,0)</f>
        <v>#N/A</v>
      </c>
      <c r="S77" s="46" t="e">
        <f ca="1">OFFSET('自動車台帳'!AN78,'自動車台帳'!$AZ78,0)</f>
        <v>#N/A</v>
      </c>
      <c r="T77" s="51" t="e">
        <f ca="1">OFFSET('自動車台帳'!$AO78,'自動車台帳'!$AZ78,0)</f>
        <v>#N/A</v>
      </c>
      <c r="U77" s="52" t="e">
        <f ca="1">OFFSET('自動車台帳'!AP78,'自動車台帳'!$AZ78,0)</f>
        <v>#N/A</v>
      </c>
      <c r="V77" s="52" t="e">
        <f ca="1">OFFSET('自動車台帳'!AQ78,'自動車台帳'!$AZ78,0)</f>
        <v>#N/A</v>
      </c>
    </row>
    <row r="78" spans="1:22" ht="13.5">
      <c r="A78" s="46" t="e">
        <f ca="1">OFFSET('自動車台帳'!A79,'自動車台帳'!$AZ79,0)</f>
        <v>#N/A</v>
      </c>
      <c r="B78" s="46" t="e">
        <f ca="1">OFFSET('自動車台帳'!B79,'自動車台帳'!$AZ79,0)</f>
        <v>#N/A</v>
      </c>
      <c r="C78" s="46">
        <f ca="1">IF(ISBLANK('自動車台帳'!C79)=TRUE,"",OFFSET('自動車台帳'!C79,'自動車台帳'!$AZ79,0))</f>
      </c>
      <c r="D78" s="46">
        <f ca="1">IF(ISBLANK('自動車台帳'!D79)=TRUE,"",OFFSET('自動車台帳'!D79,'自動車台帳'!$AZ79,0))</f>
      </c>
      <c r="E78" s="46">
        <f ca="1">IF(ISBLANK('自動車台帳'!E79)=TRUE,"",OFFSET('自動車台帳'!E79,'自動車台帳'!$AZ79,0))</f>
      </c>
      <c r="F78" s="46" t="e">
        <f ca="1">OFFSET('自動車台帳'!F79,'自動車台帳'!$AZ79,0)</f>
        <v>#N/A</v>
      </c>
      <c r="G78" s="46" t="e">
        <f ca="1">OFFSET('自動車台帳'!G79,'自動車台帳'!$AZ79,0)</f>
        <v>#N/A</v>
      </c>
      <c r="H78" s="47" t="e">
        <f ca="1">OFFSET('自動車台帳'!H79,'自動車台帳'!$AZ79,0)</f>
        <v>#N/A</v>
      </c>
      <c r="I78" s="48" t="e">
        <f ca="1">OFFSET('自動車台帳'!I79,'自動車台帳'!$AZ79,0)</f>
        <v>#N/A</v>
      </c>
      <c r="J78" s="46" t="e">
        <f ca="1">OFFSET('自動車台帳'!J79,'自動車台帳'!$AZ79,0)</f>
        <v>#N/A</v>
      </c>
      <c r="K78" s="46" t="e">
        <f ca="1">OFFSET('自動車台帳'!K79,'自動車台帳'!$AZ79,0)</f>
        <v>#N/A</v>
      </c>
      <c r="L78" s="47" t="e">
        <f ca="1">OFFSET('自動車台帳'!L79,'自動車台帳'!$AZ79,0)</f>
        <v>#N/A</v>
      </c>
      <c r="M78" s="49" t="e">
        <f ca="1">OFFSET('自動車台帳'!M79,'自動車台帳'!$AZ79,0)</f>
        <v>#N/A</v>
      </c>
      <c r="N78" s="50" t="e">
        <f ca="1">OFFSET('自動車台帳'!N79,'自動車台帳'!$AZ79,0)</f>
        <v>#N/A</v>
      </c>
      <c r="O78" s="50" t="e">
        <f ca="1">OFFSET('自動車台帳'!O79,'自動車台帳'!$AZ79,0)</f>
        <v>#N/A</v>
      </c>
      <c r="P78" s="50" t="e">
        <f ca="1">OFFSET('自動車台帳'!P79,'自動車台帳'!$AZ79,0)</f>
        <v>#N/A</v>
      </c>
      <c r="Q78" s="50" t="e">
        <f ca="1">OFFSET('自動車台帳'!Q79,'自動車台帳'!$AZ79,0)</f>
        <v>#N/A</v>
      </c>
      <c r="R78" s="46" t="e">
        <f ca="1">OFFSET('自動車台帳'!AM79,'自動車台帳'!$AZ79,0)</f>
        <v>#N/A</v>
      </c>
      <c r="S78" s="46" t="e">
        <f ca="1">OFFSET('自動車台帳'!AN79,'自動車台帳'!$AZ79,0)</f>
        <v>#N/A</v>
      </c>
      <c r="T78" s="51" t="e">
        <f ca="1">OFFSET('自動車台帳'!$AO79,'自動車台帳'!$AZ79,0)</f>
        <v>#N/A</v>
      </c>
      <c r="U78" s="52" t="e">
        <f ca="1">OFFSET('自動車台帳'!AP79,'自動車台帳'!$AZ79,0)</f>
        <v>#N/A</v>
      </c>
      <c r="V78" s="52" t="e">
        <f ca="1">OFFSET('自動車台帳'!AQ79,'自動車台帳'!$AZ79,0)</f>
        <v>#N/A</v>
      </c>
    </row>
    <row r="79" spans="1:22" ht="13.5">
      <c r="A79" s="46" t="e">
        <f ca="1">OFFSET('自動車台帳'!A80,'自動車台帳'!$AZ80,0)</f>
        <v>#N/A</v>
      </c>
      <c r="B79" s="46" t="e">
        <f ca="1">OFFSET('自動車台帳'!B80,'自動車台帳'!$AZ80,0)</f>
        <v>#N/A</v>
      </c>
      <c r="C79" s="46">
        <f ca="1">IF(ISBLANK('自動車台帳'!C80)=TRUE,"",OFFSET('自動車台帳'!C80,'自動車台帳'!$AZ80,0))</f>
      </c>
      <c r="D79" s="46">
        <f ca="1">IF(ISBLANK('自動車台帳'!D80)=TRUE,"",OFFSET('自動車台帳'!D80,'自動車台帳'!$AZ80,0))</f>
      </c>
      <c r="E79" s="46">
        <f ca="1">IF(ISBLANK('自動車台帳'!E80)=TRUE,"",OFFSET('自動車台帳'!E80,'自動車台帳'!$AZ80,0))</f>
      </c>
      <c r="F79" s="46" t="e">
        <f ca="1">OFFSET('自動車台帳'!F80,'自動車台帳'!$AZ80,0)</f>
        <v>#N/A</v>
      </c>
      <c r="G79" s="46" t="e">
        <f ca="1">OFFSET('自動車台帳'!G80,'自動車台帳'!$AZ80,0)</f>
        <v>#N/A</v>
      </c>
      <c r="H79" s="47" t="e">
        <f ca="1">OFFSET('自動車台帳'!H80,'自動車台帳'!$AZ80,0)</f>
        <v>#N/A</v>
      </c>
      <c r="I79" s="48" t="e">
        <f ca="1">OFFSET('自動車台帳'!I80,'自動車台帳'!$AZ80,0)</f>
        <v>#N/A</v>
      </c>
      <c r="J79" s="46" t="e">
        <f ca="1">OFFSET('自動車台帳'!J80,'自動車台帳'!$AZ80,0)</f>
        <v>#N/A</v>
      </c>
      <c r="K79" s="46" t="e">
        <f ca="1">OFFSET('自動車台帳'!K80,'自動車台帳'!$AZ80,0)</f>
        <v>#N/A</v>
      </c>
      <c r="L79" s="47" t="e">
        <f ca="1">OFFSET('自動車台帳'!L80,'自動車台帳'!$AZ80,0)</f>
        <v>#N/A</v>
      </c>
      <c r="M79" s="49" t="e">
        <f ca="1">OFFSET('自動車台帳'!M80,'自動車台帳'!$AZ80,0)</f>
        <v>#N/A</v>
      </c>
      <c r="N79" s="50" t="e">
        <f ca="1">OFFSET('自動車台帳'!N80,'自動車台帳'!$AZ80,0)</f>
        <v>#N/A</v>
      </c>
      <c r="O79" s="50" t="e">
        <f ca="1">OFFSET('自動車台帳'!O80,'自動車台帳'!$AZ80,0)</f>
        <v>#N/A</v>
      </c>
      <c r="P79" s="50" t="e">
        <f ca="1">OFFSET('自動車台帳'!P80,'自動車台帳'!$AZ80,0)</f>
        <v>#N/A</v>
      </c>
      <c r="Q79" s="50" t="e">
        <f ca="1">OFFSET('自動車台帳'!Q80,'自動車台帳'!$AZ80,0)</f>
        <v>#N/A</v>
      </c>
      <c r="R79" s="46" t="e">
        <f ca="1">OFFSET('自動車台帳'!AM80,'自動車台帳'!$AZ80,0)</f>
        <v>#N/A</v>
      </c>
      <c r="S79" s="46" t="e">
        <f ca="1">OFFSET('自動車台帳'!AN80,'自動車台帳'!$AZ80,0)</f>
        <v>#N/A</v>
      </c>
      <c r="T79" s="51" t="e">
        <f ca="1">OFFSET('自動車台帳'!$AO80,'自動車台帳'!$AZ80,0)</f>
        <v>#N/A</v>
      </c>
      <c r="U79" s="52" t="e">
        <f ca="1">OFFSET('自動車台帳'!AP80,'自動車台帳'!$AZ80,0)</f>
        <v>#N/A</v>
      </c>
      <c r="V79" s="52" t="e">
        <f ca="1">OFFSET('自動車台帳'!AQ80,'自動車台帳'!$AZ80,0)</f>
        <v>#N/A</v>
      </c>
    </row>
    <row r="80" spans="1:22" ht="13.5">
      <c r="A80" s="46" t="e">
        <f ca="1">OFFSET('自動車台帳'!A81,'自動車台帳'!$AZ81,0)</f>
        <v>#N/A</v>
      </c>
      <c r="B80" s="46" t="e">
        <f ca="1">OFFSET('自動車台帳'!B81,'自動車台帳'!$AZ81,0)</f>
        <v>#N/A</v>
      </c>
      <c r="C80" s="46">
        <f ca="1">IF(ISBLANK('自動車台帳'!C81)=TRUE,"",OFFSET('自動車台帳'!C81,'自動車台帳'!$AZ81,0))</f>
      </c>
      <c r="D80" s="46">
        <f ca="1">IF(ISBLANK('自動車台帳'!D81)=TRUE,"",OFFSET('自動車台帳'!D81,'自動車台帳'!$AZ81,0))</f>
      </c>
      <c r="E80" s="46">
        <f ca="1">IF(ISBLANK('自動車台帳'!E81)=TRUE,"",OFFSET('自動車台帳'!E81,'自動車台帳'!$AZ81,0))</f>
      </c>
      <c r="F80" s="46" t="e">
        <f ca="1">OFFSET('自動車台帳'!F81,'自動車台帳'!$AZ81,0)</f>
        <v>#N/A</v>
      </c>
      <c r="G80" s="46" t="e">
        <f ca="1">OFFSET('自動車台帳'!G81,'自動車台帳'!$AZ81,0)</f>
        <v>#N/A</v>
      </c>
      <c r="H80" s="47" t="e">
        <f ca="1">OFFSET('自動車台帳'!H81,'自動車台帳'!$AZ81,0)</f>
        <v>#N/A</v>
      </c>
      <c r="I80" s="48" t="e">
        <f ca="1">OFFSET('自動車台帳'!I81,'自動車台帳'!$AZ81,0)</f>
        <v>#N/A</v>
      </c>
      <c r="J80" s="46" t="e">
        <f ca="1">OFFSET('自動車台帳'!J81,'自動車台帳'!$AZ81,0)</f>
        <v>#N/A</v>
      </c>
      <c r="K80" s="46" t="e">
        <f ca="1">OFFSET('自動車台帳'!K81,'自動車台帳'!$AZ81,0)</f>
        <v>#N/A</v>
      </c>
      <c r="L80" s="47" t="e">
        <f ca="1">OFFSET('自動車台帳'!L81,'自動車台帳'!$AZ81,0)</f>
        <v>#N/A</v>
      </c>
      <c r="M80" s="49" t="e">
        <f ca="1">OFFSET('自動車台帳'!M81,'自動車台帳'!$AZ81,0)</f>
        <v>#N/A</v>
      </c>
      <c r="N80" s="50" t="e">
        <f ca="1">OFFSET('自動車台帳'!N81,'自動車台帳'!$AZ81,0)</f>
        <v>#N/A</v>
      </c>
      <c r="O80" s="50" t="e">
        <f ca="1">OFFSET('自動車台帳'!O81,'自動車台帳'!$AZ81,0)</f>
        <v>#N/A</v>
      </c>
      <c r="P80" s="50" t="e">
        <f ca="1">OFFSET('自動車台帳'!P81,'自動車台帳'!$AZ81,0)</f>
        <v>#N/A</v>
      </c>
      <c r="Q80" s="50" t="e">
        <f ca="1">OFFSET('自動車台帳'!Q81,'自動車台帳'!$AZ81,0)</f>
        <v>#N/A</v>
      </c>
      <c r="R80" s="46" t="e">
        <f ca="1">OFFSET('自動車台帳'!AM81,'自動車台帳'!$AZ81,0)</f>
        <v>#N/A</v>
      </c>
      <c r="S80" s="46" t="e">
        <f ca="1">OFFSET('自動車台帳'!AN81,'自動車台帳'!$AZ81,0)</f>
        <v>#N/A</v>
      </c>
      <c r="T80" s="51" t="e">
        <f ca="1">OFFSET('自動車台帳'!$AO81,'自動車台帳'!$AZ81,0)</f>
        <v>#N/A</v>
      </c>
      <c r="U80" s="52" t="e">
        <f ca="1">OFFSET('自動車台帳'!AP81,'自動車台帳'!$AZ81,0)</f>
        <v>#N/A</v>
      </c>
      <c r="V80" s="52" t="e">
        <f ca="1">OFFSET('自動車台帳'!AQ81,'自動車台帳'!$AZ81,0)</f>
        <v>#N/A</v>
      </c>
    </row>
    <row r="81" spans="1:22" ht="13.5">
      <c r="A81" s="46" t="e">
        <f ca="1">OFFSET('自動車台帳'!A82,'自動車台帳'!$AZ82,0)</f>
        <v>#N/A</v>
      </c>
      <c r="B81" s="46" t="e">
        <f ca="1">OFFSET('自動車台帳'!B82,'自動車台帳'!$AZ82,0)</f>
        <v>#N/A</v>
      </c>
      <c r="C81" s="46">
        <f ca="1">IF(ISBLANK('自動車台帳'!C82)=TRUE,"",OFFSET('自動車台帳'!C82,'自動車台帳'!$AZ82,0))</f>
      </c>
      <c r="D81" s="46">
        <f ca="1">IF(ISBLANK('自動車台帳'!D82)=TRUE,"",OFFSET('自動車台帳'!D82,'自動車台帳'!$AZ82,0))</f>
      </c>
      <c r="E81" s="46">
        <f ca="1">IF(ISBLANK('自動車台帳'!E82)=TRUE,"",OFFSET('自動車台帳'!E82,'自動車台帳'!$AZ82,0))</f>
      </c>
      <c r="F81" s="46" t="e">
        <f ca="1">OFFSET('自動車台帳'!F82,'自動車台帳'!$AZ82,0)</f>
        <v>#N/A</v>
      </c>
      <c r="G81" s="46" t="e">
        <f ca="1">OFFSET('自動車台帳'!G82,'自動車台帳'!$AZ82,0)</f>
        <v>#N/A</v>
      </c>
      <c r="H81" s="47" t="e">
        <f ca="1">OFFSET('自動車台帳'!H82,'自動車台帳'!$AZ82,0)</f>
        <v>#N/A</v>
      </c>
      <c r="I81" s="48" t="e">
        <f ca="1">OFFSET('自動車台帳'!I82,'自動車台帳'!$AZ82,0)</f>
        <v>#N/A</v>
      </c>
      <c r="J81" s="46" t="e">
        <f ca="1">OFFSET('自動車台帳'!J82,'自動車台帳'!$AZ82,0)</f>
        <v>#N/A</v>
      </c>
      <c r="K81" s="46" t="e">
        <f ca="1">OFFSET('自動車台帳'!K82,'自動車台帳'!$AZ82,0)</f>
        <v>#N/A</v>
      </c>
      <c r="L81" s="47" t="e">
        <f ca="1">OFFSET('自動車台帳'!L82,'自動車台帳'!$AZ82,0)</f>
        <v>#N/A</v>
      </c>
      <c r="M81" s="49" t="e">
        <f ca="1">OFFSET('自動車台帳'!M82,'自動車台帳'!$AZ82,0)</f>
        <v>#N/A</v>
      </c>
      <c r="N81" s="50" t="e">
        <f ca="1">OFFSET('自動車台帳'!N82,'自動車台帳'!$AZ82,0)</f>
        <v>#N/A</v>
      </c>
      <c r="O81" s="50" t="e">
        <f ca="1">OFFSET('自動車台帳'!O82,'自動車台帳'!$AZ82,0)</f>
        <v>#N/A</v>
      </c>
      <c r="P81" s="50" t="e">
        <f ca="1">OFFSET('自動車台帳'!P82,'自動車台帳'!$AZ82,0)</f>
        <v>#N/A</v>
      </c>
      <c r="Q81" s="50" t="e">
        <f ca="1">OFFSET('自動車台帳'!Q82,'自動車台帳'!$AZ82,0)</f>
        <v>#N/A</v>
      </c>
      <c r="R81" s="46" t="e">
        <f ca="1">OFFSET('自動車台帳'!AM82,'自動車台帳'!$AZ82,0)</f>
        <v>#N/A</v>
      </c>
      <c r="S81" s="46" t="e">
        <f ca="1">OFFSET('自動車台帳'!AN82,'自動車台帳'!$AZ82,0)</f>
        <v>#N/A</v>
      </c>
      <c r="T81" s="51" t="e">
        <f ca="1">OFFSET('自動車台帳'!$AO82,'自動車台帳'!$AZ82,0)</f>
        <v>#N/A</v>
      </c>
      <c r="U81" s="52" t="e">
        <f ca="1">OFFSET('自動車台帳'!AP82,'自動車台帳'!$AZ82,0)</f>
        <v>#N/A</v>
      </c>
      <c r="V81" s="52" t="e">
        <f ca="1">OFFSET('自動車台帳'!AQ82,'自動車台帳'!$AZ82,0)</f>
        <v>#N/A</v>
      </c>
    </row>
    <row r="82" spans="1:22" ht="13.5">
      <c r="A82" s="46" t="e">
        <f ca="1">OFFSET('自動車台帳'!A83,'自動車台帳'!$AZ83,0)</f>
        <v>#N/A</v>
      </c>
      <c r="B82" s="46" t="e">
        <f ca="1">OFFSET('自動車台帳'!B83,'自動車台帳'!$AZ83,0)</f>
        <v>#N/A</v>
      </c>
      <c r="C82" s="46">
        <f ca="1">IF(ISBLANK('自動車台帳'!C83)=TRUE,"",OFFSET('自動車台帳'!C83,'自動車台帳'!$AZ83,0))</f>
      </c>
      <c r="D82" s="46">
        <f ca="1">IF(ISBLANK('自動車台帳'!D83)=TRUE,"",OFFSET('自動車台帳'!D83,'自動車台帳'!$AZ83,0))</f>
      </c>
      <c r="E82" s="46">
        <f ca="1">IF(ISBLANK('自動車台帳'!E83)=TRUE,"",OFFSET('自動車台帳'!E83,'自動車台帳'!$AZ83,0))</f>
      </c>
      <c r="F82" s="46" t="e">
        <f ca="1">OFFSET('自動車台帳'!F83,'自動車台帳'!$AZ83,0)</f>
        <v>#N/A</v>
      </c>
      <c r="G82" s="46" t="e">
        <f ca="1">OFFSET('自動車台帳'!G83,'自動車台帳'!$AZ83,0)</f>
        <v>#N/A</v>
      </c>
      <c r="H82" s="47" t="e">
        <f ca="1">OFFSET('自動車台帳'!H83,'自動車台帳'!$AZ83,0)</f>
        <v>#N/A</v>
      </c>
      <c r="I82" s="48" t="e">
        <f ca="1">OFFSET('自動車台帳'!I83,'自動車台帳'!$AZ83,0)</f>
        <v>#N/A</v>
      </c>
      <c r="J82" s="46" t="e">
        <f ca="1">OFFSET('自動車台帳'!J83,'自動車台帳'!$AZ83,0)</f>
        <v>#N/A</v>
      </c>
      <c r="K82" s="46" t="e">
        <f ca="1">OFFSET('自動車台帳'!K83,'自動車台帳'!$AZ83,0)</f>
        <v>#N/A</v>
      </c>
      <c r="L82" s="47" t="e">
        <f ca="1">OFFSET('自動車台帳'!L83,'自動車台帳'!$AZ83,0)</f>
        <v>#N/A</v>
      </c>
      <c r="M82" s="49" t="e">
        <f ca="1">OFFSET('自動車台帳'!M83,'自動車台帳'!$AZ83,0)</f>
        <v>#N/A</v>
      </c>
      <c r="N82" s="50" t="e">
        <f ca="1">OFFSET('自動車台帳'!N83,'自動車台帳'!$AZ83,0)</f>
        <v>#N/A</v>
      </c>
      <c r="O82" s="50" t="e">
        <f ca="1">OFFSET('自動車台帳'!O83,'自動車台帳'!$AZ83,0)</f>
        <v>#N/A</v>
      </c>
      <c r="P82" s="50" t="e">
        <f ca="1">OFFSET('自動車台帳'!P83,'自動車台帳'!$AZ83,0)</f>
        <v>#N/A</v>
      </c>
      <c r="Q82" s="50" t="e">
        <f ca="1">OFFSET('自動車台帳'!Q83,'自動車台帳'!$AZ83,0)</f>
        <v>#N/A</v>
      </c>
      <c r="R82" s="46" t="e">
        <f ca="1">OFFSET('自動車台帳'!AM83,'自動車台帳'!$AZ83,0)</f>
        <v>#N/A</v>
      </c>
      <c r="S82" s="46" t="e">
        <f ca="1">OFFSET('自動車台帳'!AN83,'自動車台帳'!$AZ83,0)</f>
        <v>#N/A</v>
      </c>
      <c r="T82" s="51" t="e">
        <f ca="1">OFFSET('自動車台帳'!$AO83,'自動車台帳'!$AZ83,0)</f>
        <v>#N/A</v>
      </c>
      <c r="U82" s="52" t="e">
        <f ca="1">OFFSET('自動車台帳'!AP83,'自動車台帳'!$AZ83,0)</f>
        <v>#N/A</v>
      </c>
      <c r="V82" s="52" t="e">
        <f ca="1">OFFSET('自動車台帳'!AQ83,'自動車台帳'!$AZ83,0)</f>
        <v>#N/A</v>
      </c>
    </row>
    <row r="83" spans="1:22" ht="13.5">
      <c r="A83" s="46" t="e">
        <f ca="1">OFFSET('自動車台帳'!A84,'自動車台帳'!$AZ84,0)</f>
        <v>#N/A</v>
      </c>
      <c r="B83" s="46" t="e">
        <f ca="1">OFFSET('自動車台帳'!B84,'自動車台帳'!$AZ84,0)</f>
        <v>#N/A</v>
      </c>
      <c r="C83" s="46">
        <f ca="1">IF(ISBLANK('自動車台帳'!C84)=TRUE,"",OFFSET('自動車台帳'!C84,'自動車台帳'!$AZ84,0))</f>
      </c>
      <c r="D83" s="46">
        <f ca="1">IF(ISBLANK('自動車台帳'!D84)=TRUE,"",OFFSET('自動車台帳'!D84,'自動車台帳'!$AZ84,0))</f>
      </c>
      <c r="E83" s="46">
        <f ca="1">IF(ISBLANK('自動車台帳'!E84)=TRUE,"",OFFSET('自動車台帳'!E84,'自動車台帳'!$AZ84,0))</f>
      </c>
      <c r="F83" s="46" t="e">
        <f ca="1">OFFSET('自動車台帳'!F84,'自動車台帳'!$AZ84,0)</f>
        <v>#N/A</v>
      </c>
      <c r="G83" s="46" t="e">
        <f ca="1">OFFSET('自動車台帳'!G84,'自動車台帳'!$AZ84,0)</f>
        <v>#N/A</v>
      </c>
      <c r="H83" s="47" t="e">
        <f ca="1">OFFSET('自動車台帳'!H84,'自動車台帳'!$AZ84,0)</f>
        <v>#N/A</v>
      </c>
      <c r="I83" s="48" t="e">
        <f ca="1">OFFSET('自動車台帳'!I84,'自動車台帳'!$AZ84,0)</f>
        <v>#N/A</v>
      </c>
      <c r="J83" s="46" t="e">
        <f ca="1">OFFSET('自動車台帳'!J84,'自動車台帳'!$AZ84,0)</f>
        <v>#N/A</v>
      </c>
      <c r="K83" s="46" t="e">
        <f ca="1">OFFSET('自動車台帳'!K84,'自動車台帳'!$AZ84,0)</f>
        <v>#N/A</v>
      </c>
      <c r="L83" s="47" t="e">
        <f ca="1">OFFSET('自動車台帳'!L84,'自動車台帳'!$AZ84,0)</f>
        <v>#N/A</v>
      </c>
      <c r="M83" s="49" t="e">
        <f ca="1">OFFSET('自動車台帳'!M84,'自動車台帳'!$AZ84,0)</f>
        <v>#N/A</v>
      </c>
      <c r="N83" s="50" t="e">
        <f ca="1">OFFSET('自動車台帳'!N84,'自動車台帳'!$AZ84,0)</f>
        <v>#N/A</v>
      </c>
      <c r="O83" s="50" t="e">
        <f ca="1">OFFSET('自動車台帳'!O84,'自動車台帳'!$AZ84,0)</f>
        <v>#N/A</v>
      </c>
      <c r="P83" s="50" t="e">
        <f ca="1">OFFSET('自動車台帳'!P84,'自動車台帳'!$AZ84,0)</f>
        <v>#N/A</v>
      </c>
      <c r="Q83" s="50" t="e">
        <f ca="1">OFFSET('自動車台帳'!Q84,'自動車台帳'!$AZ84,0)</f>
        <v>#N/A</v>
      </c>
      <c r="R83" s="46" t="e">
        <f ca="1">OFFSET('自動車台帳'!AM84,'自動車台帳'!$AZ84,0)</f>
        <v>#N/A</v>
      </c>
      <c r="S83" s="46" t="e">
        <f ca="1">OFFSET('自動車台帳'!AN84,'自動車台帳'!$AZ84,0)</f>
        <v>#N/A</v>
      </c>
      <c r="T83" s="51" t="e">
        <f ca="1">OFFSET('自動車台帳'!$AO84,'自動車台帳'!$AZ84,0)</f>
        <v>#N/A</v>
      </c>
      <c r="U83" s="52" t="e">
        <f ca="1">OFFSET('自動車台帳'!AP84,'自動車台帳'!$AZ84,0)</f>
        <v>#N/A</v>
      </c>
      <c r="V83" s="52" t="e">
        <f ca="1">OFFSET('自動車台帳'!AQ84,'自動車台帳'!$AZ84,0)</f>
        <v>#N/A</v>
      </c>
    </row>
    <row r="84" spans="1:22" ht="13.5">
      <c r="A84" s="46" t="e">
        <f ca="1">OFFSET('自動車台帳'!A85,'自動車台帳'!$AZ85,0)</f>
        <v>#N/A</v>
      </c>
      <c r="B84" s="46" t="e">
        <f ca="1">OFFSET('自動車台帳'!B85,'自動車台帳'!$AZ85,0)</f>
        <v>#N/A</v>
      </c>
      <c r="C84" s="46">
        <f ca="1">IF(ISBLANK('自動車台帳'!C85)=TRUE,"",OFFSET('自動車台帳'!C85,'自動車台帳'!$AZ85,0))</f>
      </c>
      <c r="D84" s="46">
        <f ca="1">IF(ISBLANK('自動車台帳'!D85)=TRUE,"",OFFSET('自動車台帳'!D85,'自動車台帳'!$AZ85,0))</f>
      </c>
      <c r="E84" s="46">
        <f ca="1">IF(ISBLANK('自動車台帳'!E85)=TRUE,"",OFFSET('自動車台帳'!E85,'自動車台帳'!$AZ85,0))</f>
      </c>
      <c r="F84" s="46" t="e">
        <f ca="1">OFFSET('自動車台帳'!F85,'自動車台帳'!$AZ85,0)</f>
        <v>#N/A</v>
      </c>
      <c r="G84" s="46" t="e">
        <f ca="1">OFFSET('自動車台帳'!G85,'自動車台帳'!$AZ85,0)</f>
        <v>#N/A</v>
      </c>
      <c r="H84" s="47" t="e">
        <f ca="1">OFFSET('自動車台帳'!H85,'自動車台帳'!$AZ85,0)</f>
        <v>#N/A</v>
      </c>
      <c r="I84" s="48" t="e">
        <f ca="1">OFFSET('自動車台帳'!I85,'自動車台帳'!$AZ85,0)</f>
        <v>#N/A</v>
      </c>
      <c r="J84" s="46" t="e">
        <f ca="1">OFFSET('自動車台帳'!J85,'自動車台帳'!$AZ85,0)</f>
        <v>#N/A</v>
      </c>
      <c r="K84" s="46" t="e">
        <f ca="1">OFFSET('自動車台帳'!K85,'自動車台帳'!$AZ85,0)</f>
        <v>#N/A</v>
      </c>
      <c r="L84" s="47" t="e">
        <f ca="1">OFFSET('自動車台帳'!L85,'自動車台帳'!$AZ85,0)</f>
        <v>#N/A</v>
      </c>
      <c r="M84" s="49" t="e">
        <f ca="1">OFFSET('自動車台帳'!M85,'自動車台帳'!$AZ85,0)</f>
        <v>#N/A</v>
      </c>
      <c r="N84" s="50" t="e">
        <f ca="1">OFFSET('自動車台帳'!N85,'自動車台帳'!$AZ85,0)</f>
        <v>#N/A</v>
      </c>
      <c r="O84" s="50" t="e">
        <f ca="1">OFFSET('自動車台帳'!O85,'自動車台帳'!$AZ85,0)</f>
        <v>#N/A</v>
      </c>
      <c r="P84" s="50" t="e">
        <f ca="1">OFFSET('自動車台帳'!P85,'自動車台帳'!$AZ85,0)</f>
        <v>#N/A</v>
      </c>
      <c r="Q84" s="50" t="e">
        <f ca="1">OFFSET('自動車台帳'!Q85,'自動車台帳'!$AZ85,0)</f>
        <v>#N/A</v>
      </c>
      <c r="R84" s="46" t="e">
        <f ca="1">OFFSET('自動車台帳'!AM85,'自動車台帳'!$AZ85,0)</f>
        <v>#N/A</v>
      </c>
      <c r="S84" s="46" t="e">
        <f ca="1">OFFSET('自動車台帳'!AN85,'自動車台帳'!$AZ85,0)</f>
        <v>#N/A</v>
      </c>
      <c r="T84" s="51" t="e">
        <f ca="1">OFFSET('自動車台帳'!$AO85,'自動車台帳'!$AZ85,0)</f>
        <v>#N/A</v>
      </c>
      <c r="U84" s="52" t="e">
        <f ca="1">OFFSET('自動車台帳'!AP85,'自動車台帳'!$AZ85,0)</f>
        <v>#N/A</v>
      </c>
      <c r="V84" s="52" t="e">
        <f ca="1">OFFSET('自動車台帳'!AQ85,'自動車台帳'!$AZ85,0)</f>
        <v>#N/A</v>
      </c>
    </row>
    <row r="85" spans="1:22" ht="13.5">
      <c r="A85" s="46" t="e">
        <f ca="1">OFFSET('自動車台帳'!A86,'自動車台帳'!$AZ86,0)</f>
        <v>#N/A</v>
      </c>
      <c r="B85" s="46" t="e">
        <f ca="1">OFFSET('自動車台帳'!B86,'自動車台帳'!$AZ86,0)</f>
        <v>#N/A</v>
      </c>
      <c r="C85" s="46">
        <f ca="1">IF(ISBLANK('自動車台帳'!C86)=TRUE,"",OFFSET('自動車台帳'!C86,'自動車台帳'!$AZ86,0))</f>
      </c>
      <c r="D85" s="46">
        <f ca="1">IF(ISBLANK('自動車台帳'!D86)=TRUE,"",OFFSET('自動車台帳'!D86,'自動車台帳'!$AZ86,0))</f>
      </c>
      <c r="E85" s="46">
        <f ca="1">IF(ISBLANK('自動車台帳'!E86)=TRUE,"",OFFSET('自動車台帳'!E86,'自動車台帳'!$AZ86,0))</f>
      </c>
      <c r="F85" s="46" t="e">
        <f ca="1">OFFSET('自動車台帳'!F86,'自動車台帳'!$AZ86,0)</f>
        <v>#N/A</v>
      </c>
      <c r="G85" s="46" t="e">
        <f ca="1">OFFSET('自動車台帳'!G86,'自動車台帳'!$AZ86,0)</f>
        <v>#N/A</v>
      </c>
      <c r="H85" s="47" t="e">
        <f ca="1">OFFSET('自動車台帳'!H86,'自動車台帳'!$AZ86,0)</f>
        <v>#N/A</v>
      </c>
      <c r="I85" s="48" t="e">
        <f ca="1">OFFSET('自動車台帳'!I86,'自動車台帳'!$AZ86,0)</f>
        <v>#N/A</v>
      </c>
      <c r="J85" s="46" t="e">
        <f ca="1">OFFSET('自動車台帳'!J86,'自動車台帳'!$AZ86,0)</f>
        <v>#N/A</v>
      </c>
      <c r="K85" s="46" t="e">
        <f ca="1">OFFSET('自動車台帳'!K86,'自動車台帳'!$AZ86,0)</f>
        <v>#N/A</v>
      </c>
      <c r="L85" s="47" t="e">
        <f ca="1">OFFSET('自動車台帳'!L86,'自動車台帳'!$AZ86,0)</f>
        <v>#N/A</v>
      </c>
      <c r="M85" s="49" t="e">
        <f ca="1">OFFSET('自動車台帳'!M86,'自動車台帳'!$AZ86,0)</f>
        <v>#N/A</v>
      </c>
      <c r="N85" s="50" t="e">
        <f ca="1">OFFSET('自動車台帳'!N86,'自動車台帳'!$AZ86,0)</f>
        <v>#N/A</v>
      </c>
      <c r="O85" s="50" t="e">
        <f ca="1">OFFSET('自動車台帳'!O86,'自動車台帳'!$AZ86,0)</f>
        <v>#N/A</v>
      </c>
      <c r="P85" s="50" t="e">
        <f ca="1">OFFSET('自動車台帳'!P86,'自動車台帳'!$AZ86,0)</f>
        <v>#N/A</v>
      </c>
      <c r="Q85" s="50" t="e">
        <f ca="1">OFFSET('自動車台帳'!Q86,'自動車台帳'!$AZ86,0)</f>
        <v>#N/A</v>
      </c>
      <c r="R85" s="46" t="e">
        <f ca="1">OFFSET('自動車台帳'!AM86,'自動車台帳'!$AZ86,0)</f>
        <v>#N/A</v>
      </c>
      <c r="S85" s="46" t="e">
        <f ca="1">OFFSET('自動車台帳'!AN86,'自動車台帳'!$AZ86,0)</f>
        <v>#N/A</v>
      </c>
      <c r="T85" s="51" t="e">
        <f ca="1">OFFSET('自動車台帳'!$AO86,'自動車台帳'!$AZ86,0)</f>
        <v>#N/A</v>
      </c>
      <c r="U85" s="52" t="e">
        <f ca="1">OFFSET('自動車台帳'!AP86,'自動車台帳'!$AZ86,0)</f>
        <v>#N/A</v>
      </c>
      <c r="V85" s="52" t="e">
        <f ca="1">OFFSET('自動車台帳'!AQ86,'自動車台帳'!$AZ86,0)</f>
        <v>#N/A</v>
      </c>
    </row>
    <row r="86" spans="1:22" ht="13.5">
      <c r="A86" s="46" t="e">
        <f ca="1">OFFSET('自動車台帳'!A87,'自動車台帳'!$AZ87,0)</f>
        <v>#N/A</v>
      </c>
      <c r="B86" s="46" t="e">
        <f ca="1">OFFSET('自動車台帳'!B87,'自動車台帳'!$AZ87,0)</f>
        <v>#N/A</v>
      </c>
      <c r="C86" s="46">
        <f ca="1">IF(ISBLANK('自動車台帳'!C87)=TRUE,"",OFFSET('自動車台帳'!C87,'自動車台帳'!$AZ87,0))</f>
      </c>
      <c r="D86" s="46">
        <f ca="1">IF(ISBLANK('自動車台帳'!D87)=TRUE,"",OFFSET('自動車台帳'!D87,'自動車台帳'!$AZ87,0))</f>
      </c>
      <c r="E86" s="46">
        <f ca="1">IF(ISBLANK('自動車台帳'!E87)=TRUE,"",OFFSET('自動車台帳'!E87,'自動車台帳'!$AZ87,0))</f>
      </c>
      <c r="F86" s="46" t="e">
        <f ca="1">OFFSET('自動車台帳'!F87,'自動車台帳'!$AZ87,0)</f>
        <v>#N/A</v>
      </c>
      <c r="G86" s="46" t="e">
        <f ca="1">OFFSET('自動車台帳'!G87,'自動車台帳'!$AZ87,0)</f>
        <v>#N/A</v>
      </c>
      <c r="H86" s="47" t="e">
        <f ca="1">OFFSET('自動車台帳'!H87,'自動車台帳'!$AZ87,0)</f>
        <v>#N/A</v>
      </c>
      <c r="I86" s="48" t="e">
        <f ca="1">OFFSET('自動車台帳'!I87,'自動車台帳'!$AZ87,0)</f>
        <v>#N/A</v>
      </c>
      <c r="J86" s="46" t="e">
        <f ca="1">OFFSET('自動車台帳'!J87,'自動車台帳'!$AZ87,0)</f>
        <v>#N/A</v>
      </c>
      <c r="K86" s="46" t="e">
        <f ca="1">OFFSET('自動車台帳'!K87,'自動車台帳'!$AZ87,0)</f>
        <v>#N/A</v>
      </c>
      <c r="L86" s="47" t="e">
        <f ca="1">OFFSET('自動車台帳'!L87,'自動車台帳'!$AZ87,0)</f>
        <v>#N/A</v>
      </c>
      <c r="M86" s="49" t="e">
        <f ca="1">OFFSET('自動車台帳'!M87,'自動車台帳'!$AZ87,0)</f>
        <v>#N/A</v>
      </c>
      <c r="N86" s="50" t="e">
        <f ca="1">OFFSET('自動車台帳'!N87,'自動車台帳'!$AZ87,0)</f>
        <v>#N/A</v>
      </c>
      <c r="O86" s="50" t="e">
        <f ca="1">OFFSET('自動車台帳'!O87,'自動車台帳'!$AZ87,0)</f>
        <v>#N/A</v>
      </c>
      <c r="P86" s="50" t="e">
        <f ca="1">OFFSET('自動車台帳'!P87,'自動車台帳'!$AZ87,0)</f>
        <v>#N/A</v>
      </c>
      <c r="Q86" s="50" t="e">
        <f ca="1">OFFSET('自動車台帳'!Q87,'自動車台帳'!$AZ87,0)</f>
        <v>#N/A</v>
      </c>
      <c r="R86" s="46" t="e">
        <f ca="1">OFFSET('自動車台帳'!AM87,'自動車台帳'!$AZ87,0)</f>
        <v>#N/A</v>
      </c>
      <c r="S86" s="46" t="e">
        <f ca="1">OFFSET('自動車台帳'!AN87,'自動車台帳'!$AZ87,0)</f>
        <v>#N/A</v>
      </c>
      <c r="T86" s="51" t="e">
        <f ca="1">OFFSET('自動車台帳'!$AO87,'自動車台帳'!$AZ87,0)</f>
        <v>#N/A</v>
      </c>
      <c r="U86" s="52" t="e">
        <f ca="1">OFFSET('自動車台帳'!AP87,'自動車台帳'!$AZ87,0)</f>
        <v>#N/A</v>
      </c>
      <c r="V86" s="52" t="e">
        <f ca="1">OFFSET('自動車台帳'!AQ87,'自動車台帳'!$AZ87,0)</f>
        <v>#N/A</v>
      </c>
    </row>
    <row r="87" spans="1:22" ht="13.5">
      <c r="A87" s="46" t="e">
        <f ca="1">OFFSET('自動車台帳'!A88,'自動車台帳'!$AZ88,0)</f>
        <v>#N/A</v>
      </c>
      <c r="B87" s="46" t="e">
        <f ca="1">OFFSET('自動車台帳'!B88,'自動車台帳'!$AZ88,0)</f>
        <v>#N/A</v>
      </c>
      <c r="C87" s="46">
        <f ca="1">IF(ISBLANK('自動車台帳'!C88)=TRUE,"",OFFSET('自動車台帳'!C88,'自動車台帳'!$AZ88,0))</f>
      </c>
      <c r="D87" s="46">
        <f ca="1">IF(ISBLANK('自動車台帳'!D88)=TRUE,"",OFFSET('自動車台帳'!D88,'自動車台帳'!$AZ88,0))</f>
      </c>
      <c r="E87" s="46">
        <f ca="1">IF(ISBLANK('自動車台帳'!E88)=TRUE,"",OFFSET('自動車台帳'!E88,'自動車台帳'!$AZ88,0))</f>
      </c>
      <c r="F87" s="46" t="e">
        <f ca="1">OFFSET('自動車台帳'!F88,'自動車台帳'!$AZ88,0)</f>
        <v>#N/A</v>
      </c>
      <c r="G87" s="46" t="e">
        <f ca="1">OFFSET('自動車台帳'!G88,'自動車台帳'!$AZ88,0)</f>
        <v>#N/A</v>
      </c>
      <c r="H87" s="47" t="e">
        <f ca="1">OFFSET('自動車台帳'!H88,'自動車台帳'!$AZ88,0)</f>
        <v>#N/A</v>
      </c>
      <c r="I87" s="48" t="e">
        <f ca="1">OFFSET('自動車台帳'!I88,'自動車台帳'!$AZ88,0)</f>
        <v>#N/A</v>
      </c>
      <c r="J87" s="46" t="e">
        <f ca="1">OFFSET('自動車台帳'!J88,'自動車台帳'!$AZ88,0)</f>
        <v>#N/A</v>
      </c>
      <c r="K87" s="46" t="e">
        <f ca="1">OFFSET('自動車台帳'!K88,'自動車台帳'!$AZ88,0)</f>
        <v>#N/A</v>
      </c>
      <c r="L87" s="47" t="e">
        <f ca="1">OFFSET('自動車台帳'!L88,'自動車台帳'!$AZ88,0)</f>
        <v>#N/A</v>
      </c>
      <c r="M87" s="49" t="e">
        <f ca="1">OFFSET('自動車台帳'!M88,'自動車台帳'!$AZ88,0)</f>
        <v>#N/A</v>
      </c>
      <c r="N87" s="50" t="e">
        <f ca="1">OFFSET('自動車台帳'!N88,'自動車台帳'!$AZ88,0)</f>
        <v>#N/A</v>
      </c>
      <c r="O87" s="50" t="e">
        <f ca="1">OFFSET('自動車台帳'!O88,'自動車台帳'!$AZ88,0)</f>
        <v>#N/A</v>
      </c>
      <c r="P87" s="50" t="e">
        <f ca="1">OFFSET('自動車台帳'!P88,'自動車台帳'!$AZ88,0)</f>
        <v>#N/A</v>
      </c>
      <c r="Q87" s="50" t="e">
        <f ca="1">OFFSET('自動車台帳'!Q88,'自動車台帳'!$AZ88,0)</f>
        <v>#N/A</v>
      </c>
      <c r="R87" s="46" t="e">
        <f ca="1">OFFSET('自動車台帳'!AM88,'自動車台帳'!$AZ88,0)</f>
        <v>#N/A</v>
      </c>
      <c r="S87" s="46" t="e">
        <f ca="1">OFFSET('自動車台帳'!AN88,'自動車台帳'!$AZ88,0)</f>
        <v>#N/A</v>
      </c>
      <c r="T87" s="51" t="e">
        <f ca="1">OFFSET('自動車台帳'!$AO88,'自動車台帳'!$AZ88,0)</f>
        <v>#N/A</v>
      </c>
      <c r="U87" s="52" t="e">
        <f ca="1">OFFSET('自動車台帳'!AP88,'自動車台帳'!$AZ88,0)</f>
        <v>#N/A</v>
      </c>
      <c r="V87" s="52" t="e">
        <f ca="1">OFFSET('自動車台帳'!AQ88,'自動車台帳'!$AZ88,0)</f>
        <v>#N/A</v>
      </c>
    </row>
    <row r="88" spans="1:22" ht="13.5">
      <c r="A88" s="46" t="e">
        <f ca="1">OFFSET('自動車台帳'!A89,'自動車台帳'!$AZ89,0)</f>
        <v>#N/A</v>
      </c>
      <c r="B88" s="46" t="e">
        <f ca="1">OFFSET('自動車台帳'!B89,'自動車台帳'!$AZ89,0)</f>
        <v>#N/A</v>
      </c>
      <c r="C88" s="46">
        <f ca="1">IF(ISBLANK('自動車台帳'!C89)=TRUE,"",OFFSET('自動車台帳'!C89,'自動車台帳'!$AZ89,0))</f>
      </c>
      <c r="D88" s="46">
        <f ca="1">IF(ISBLANK('自動車台帳'!D89)=TRUE,"",OFFSET('自動車台帳'!D89,'自動車台帳'!$AZ89,0))</f>
      </c>
      <c r="E88" s="46">
        <f ca="1">IF(ISBLANK('自動車台帳'!E89)=TRUE,"",OFFSET('自動車台帳'!E89,'自動車台帳'!$AZ89,0))</f>
      </c>
      <c r="F88" s="46" t="e">
        <f ca="1">OFFSET('自動車台帳'!F89,'自動車台帳'!$AZ89,0)</f>
        <v>#N/A</v>
      </c>
      <c r="G88" s="46" t="e">
        <f ca="1">OFFSET('自動車台帳'!G89,'自動車台帳'!$AZ89,0)</f>
        <v>#N/A</v>
      </c>
      <c r="H88" s="47" t="e">
        <f ca="1">OFFSET('自動車台帳'!H89,'自動車台帳'!$AZ89,0)</f>
        <v>#N/A</v>
      </c>
      <c r="I88" s="48" t="e">
        <f ca="1">OFFSET('自動車台帳'!I89,'自動車台帳'!$AZ89,0)</f>
        <v>#N/A</v>
      </c>
      <c r="J88" s="46" t="e">
        <f ca="1">OFFSET('自動車台帳'!J89,'自動車台帳'!$AZ89,0)</f>
        <v>#N/A</v>
      </c>
      <c r="K88" s="46" t="e">
        <f ca="1">OFFSET('自動車台帳'!K89,'自動車台帳'!$AZ89,0)</f>
        <v>#N/A</v>
      </c>
      <c r="L88" s="47" t="e">
        <f ca="1">OFFSET('自動車台帳'!L89,'自動車台帳'!$AZ89,0)</f>
        <v>#N/A</v>
      </c>
      <c r="M88" s="49" t="e">
        <f ca="1">OFFSET('自動車台帳'!M89,'自動車台帳'!$AZ89,0)</f>
        <v>#N/A</v>
      </c>
      <c r="N88" s="50" t="e">
        <f ca="1">OFFSET('自動車台帳'!N89,'自動車台帳'!$AZ89,0)</f>
        <v>#N/A</v>
      </c>
      <c r="O88" s="50" t="e">
        <f ca="1">OFFSET('自動車台帳'!O89,'自動車台帳'!$AZ89,0)</f>
        <v>#N/A</v>
      </c>
      <c r="P88" s="50" t="e">
        <f ca="1">OFFSET('自動車台帳'!P89,'自動車台帳'!$AZ89,0)</f>
        <v>#N/A</v>
      </c>
      <c r="Q88" s="50" t="e">
        <f ca="1">OFFSET('自動車台帳'!Q89,'自動車台帳'!$AZ89,0)</f>
        <v>#N/A</v>
      </c>
      <c r="R88" s="46" t="e">
        <f ca="1">OFFSET('自動車台帳'!AM89,'自動車台帳'!$AZ89,0)</f>
        <v>#N/A</v>
      </c>
      <c r="S88" s="46" t="e">
        <f ca="1">OFFSET('自動車台帳'!AN89,'自動車台帳'!$AZ89,0)</f>
        <v>#N/A</v>
      </c>
      <c r="T88" s="51" t="e">
        <f ca="1">OFFSET('自動車台帳'!$AO89,'自動車台帳'!$AZ89,0)</f>
        <v>#N/A</v>
      </c>
      <c r="U88" s="52" t="e">
        <f ca="1">OFFSET('自動車台帳'!AP89,'自動車台帳'!$AZ89,0)</f>
        <v>#N/A</v>
      </c>
      <c r="V88" s="52" t="e">
        <f ca="1">OFFSET('自動車台帳'!AQ89,'自動車台帳'!$AZ89,0)</f>
        <v>#N/A</v>
      </c>
    </row>
    <row r="89" spans="1:22" ht="13.5">
      <c r="A89" s="46" t="e">
        <f ca="1">OFFSET('自動車台帳'!A90,'自動車台帳'!$AZ90,0)</f>
        <v>#N/A</v>
      </c>
      <c r="B89" s="46" t="e">
        <f ca="1">OFFSET('自動車台帳'!B90,'自動車台帳'!$AZ90,0)</f>
        <v>#N/A</v>
      </c>
      <c r="C89" s="46">
        <f ca="1">IF(ISBLANK('自動車台帳'!C90)=TRUE,"",OFFSET('自動車台帳'!C90,'自動車台帳'!$AZ90,0))</f>
      </c>
      <c r="D89" s="46">
        <f ca="1">IF(ISBLANK('自動車台帳'!D90)=TRUE,"",OFFSET('自動車台帳'!D90,'自動車台帳'!$AZ90,0))</f>
      </c>
      <c r="E89" s="46">
        <f ca="1">IF(ISBLANK('自動車台帳'!E90)=TRUE,"",OFFSET('自動車台帳'!E90,'自動車台帳'!$AZ90,0))</f>
      </c>
      <c r="F89" s="46" t="e">
        <f ca="1">OFFSET('自動車台帳'!F90,'自動車台帳'!$AZ90,0)</f>
        <v>#N/A</v>
      </c>
      <c r="G89" s="46" t="e">
        <f ca="1">OFFSET('自動車台帳'!G90,'自動車台帳'!$AZ90,0)</f>
        <v>#N/A</v>
      </c>
      <c r="H89" s="47" t="e">
        <f ca="1">OFFSET('自動車台帳'!H90,'自動車台帳'!$AZ90,0)</f>
        <v>#N/A</v>
      </c>
      <c r="I89" s="48" t="e">
        <f ca="1">OFFSET('自動車台帳'!I90,'自動車台帳'!$AZ90,0)</f>
        <v>#N/A</v>
      </c>
      <c r="J89" s="46" t="e">
        <f ca="1">OFFSET('自動車台帳'!J90,'自動車台帳'!$AZ90,0)</f>
        <v>#N/A</v>
      </c>
      <c r="K89" s="46" t="e">
        <f ca="1">OFFSET('自動車台帳'!K90,'自動車台帳'!$AZ90,0)</f>
        <v>#N/A</v>
      </c>
      <c r="L89" s="47" t="e">
        <f ca="1">OFFSET('自動車台帳'!L90,'自動車台帳'!$AZ90,0)</f>
        <v>#N/A</v>
      </c>
      <c r="M89" s="49" t="e">
        <f ca="1">OFFSET('自動車台帳'!M90,'自動車台帳'!$AZ90,0)</f>
        <v>#N/A</v>
      </c>
      <c r="N89" s="50" t="e">
        <f ca="1">OFFSET('自動車台帳'!N90,'自動車台帳'!$AZ90,0)</f>
        <v>#N/A</v>
      </c>
      <c r="O89" s="50" t="e">
        <f ca="1">OFFSET('自動車台帳'!O90,'自動車台帳'!$AZ90,0)</f>
        <v>#N/A</v>
      </c>
      <c r="P89" s="50" t="e">
        <f ca="1">OFFSET('自動車台帳'!P90,'自動車台帳'!$AZ90,0)</f>
        <v>#N/A</v>
      </c>
      <c r="Q89" s="50" t="e">
        <f ca="1">OFFSET('自動車台帳'!Q90,'自動車台帳'!$AZ90,0)</f>
        <v>#N/A</v>
      </c>
      <c r="R89" s="46" t="e">
        <f ca="1">OFFSET('自動車台帳'!AM90,'自動車台帳'!$AZ90,0)</f>
        <v>#N/A</v>
      </c>
      <c r="S89" s="46" t="e">
        <f ca="1">OFFSET('自動車台帳'!AN90,'自動車台帳'!$AZ90,0)</f>
        <v>#N/A</v>
      </c>
      <c r="T89" s="51" t="e">
        <f ca="1">OFFSET('自動車台帳'!$AO90,'自動車台帳'!$AZ90,0)</f>
        <v>#N/A</v>
      </c>
      <c r="U89" s="52" t="e">
        <f ca="1">OFFSET('自動車台帳'!AP90,'自動車台帳'!$AZ90,0)</f>
        <v>#N/A</v>
      </c>
      <c r="V89" s="52" t="e">
        <f ca="1">OFFSET('自動車台帳'!AQ90,'自動車台帳'!$AZ90,0)</f>
        <v>#N/A</v>
      </c>
    </row>
    <row r="90" spans="1:22" ht="13.5">
      <c r="A90" s="46" t="e">
        <f ca="1">OFFSET('自動車台帳'!A91,'自動車台帳'!$AZ91,0)</f>
        <v>#N/A</v>
      </c>
      <c r="B90" s="46" t="e">
        <f ca="1">OFFSET('自動車台帳'!B91,'自動車台帳'!$AZ91,0)</f>
        <v>#N/A</v>
      </c>
      <c r="C90" s="46">
        <f ca="1">IF(ISBLANK('自動車台帳'!C91)=TRUE,"",OFFSET('自動車台帳'!C91,'自動車台帳'!$AZ91,0))</f>
      </c>
      <c r="D90" s="46">
        <f ca="1">IF(ISBLANK('自動車台帳'!D91)=TRUE,"",OFFSET('自動車台帳'!D91,'自動車台帳'!$AZ91,0))</f>
      </c>
      <c r="E90" s="46">
        <f ca="1">IF(ISBLANK('自動車台帳'!E91)=TRUE,"",OFFSET('自動車台帳'!E91,'自動車台帳'!$AZ91,0))</f>
      </c>
      <c r="F90" s="46" t="e">
        <f ca="1">OFFSET('自動車台帳'!F91,'自動車台帳'!$AZ91,0)</f>
        <v>#N/A</v>
      </c>
      <c r="G90" s="46" t="e">
        <f ca="1">OFFSET('自動車台帳'!G91,'自動車台帳'!$AZ91,0)</f>
        <v>#N/A</v>
      </c>
      <c r="H90" s="47" t="e">
        <f ca="1">OFFSET('自動車台帳'!H91,'自動車台帳'!$AZ91,0)</f>
        <v>#N/A</v>
      </c>
      <c r="I90" s="48" t="e">
        <f ca="1">OFFSET('自動車台帳'!I91,'自動車台帳'!$AZ91,0)</f>
        <v>#N/A</v>
      </c>
      <c r="J90" s="46" t="e">
        <f ca="1">OFFSET('自動車台帳'!J91,'自動車台帳'!$AZ91,0)</f>
        <v>#N/A</v>
      </c>
      <c r="K90" s="46" t="e">
        <f ca="1">OFFSET('自動車台帳'!K91,'自動車台帳'!$AZ91,0)</f>
        <v>#N/A</v>
      </c>
      <c r="L90" s="47" t="e">
        <f ca="1">OFFSET('自動車台帳'!L91,'自動車台帳'!$AZ91,0)</f>
        <v>#N/A</v>
      </c>
      <c r="M90" s="49" t="e">
        <f ca="1">OFFSET('自動車台帳'!M91,'自動車台帳'!$AZ91,0)</f>
        <v>#N/A</v>
      </c>
      <c r="N90" s="50" t="e">
        <f ca="1">OFFSET('自動車台帳'!N91,'自動車台帳'!$AZ91,0)</f>
        <v>#N/A</v>
      </c>
      <c r="O90" s="50" t="e">
        <f ca="1">OFFSET('自動車台帳'!O91,'自動車台帳'!$AZ91,0)</f>
        <v>#N/A</v>
      </c>
      <c r="P90" s="50" t="e">
        <f ca="1">OFFSET('自動車台帳'!P91,'自動車台帳'!$AZ91,0)</f>
        <v>#N/A</v>
      </c>
      <c r="Q90" s="50" t="e">
        <f ca="1">OFFSET('自動車台帳'!Q91,'自動車台帳'!$AZ91,0)</f>
        <v>#N/A</v>
      </c>
      <c r="R90" s="46" t="e">
        <f ca="1">OFFSET('自動車台帳'!AM91,'自動車台帳'!$AZ91,0)</f>
        <v>#N/A</v>
      </c>
      <c r="S90" s="46" t="e">
        <f ca="1">OFFSET('自動車台帳'!AN91,'自動車台帳'!$AZ91,0)</f>
        <v>#N/A</v>
      </c>
      <c r="T90" s="51" t="e">
        <f ca="1">OFFSET('自動車台帳'!$AO91,'自動車台帳'!$AZ91,0)</f>
        <v>#N/A</v>
      </c>
      <c r="U90" s="52" t="e">
        <f ca="1">OFFSET('自動車台帳'!AP91,'自動車台帳'!$AZ91,0)</f>
        <v>#N/A</v>
      </c>
      <c r="V90" s="52" t="e">
        <f ca="1">OFFSET('自動車台帳'!AQ91,'自動車台帳'!$AZ91,0)</f>
        <v>#N/A</v>
      </c>
    </row>
    <row r="91" spans="1:22" ht="13.5">
      <c r="A91" s="46" t="e">
        <f ca="1">OFFSET('自動車台帳'!A92,'自動車台帳'!$AZ92,0)</f>
        <v>#N/A</v>
      </c>
      <c r="B91" s="46" t="e">
        <f ca="1">OFFSET('自動車台帳'!B92,'自動車台帳'!$AZ92,0)</f>
        <v>#N/A</v>
      </c>
      <c r="C91" s="46">
        <f ca="1">IF(ISBLANK('自動車台帳'!C92)=TRUE,"",OFFSET('自動車台帳'!C92,'自動車台帳'!$AZ92,0))</f>
      </c>
      <c r="D91" s="46">
        <f ca="1">IF(ISBLANK('自動車台帳'!D92)=TRUE,"",OFFSET('自動車台帳'!D92,'自動車台帳'!$AZ92,0))</f>
      </c>
      <c r="E91" s="46">
        <f ca="1">IF(ISBLANK('自動車台帳'!E92)=TRUE,"",OFFSET('自動車台帳'!E92,'自動車台帳'!$AZ92,0))</f>
      </c>
      <c r="F91" s="46" t="e">
        <f ca="1">OFFSET('自動車台帳'!F92,'自動車台帳'!$AZ92,0)</f>
        <v>#N/A</v>
      </c>
      <c r="G91" s="46" t="e">
        <f ca="1">OFFSET('自動車台帳'!G92,'自動車台帳'!$AZ92,0)</f>
        <v>#N/A</v>
      </c>
      <c r="H91" s="47" t="e">
        <f ca="1">OFFSET('自動車台帳'!H92,'自動車台帳'!$AZ92,0)</f>
        <v>#N/A</v>
      </c>
      <c r="I91" s="48" t="e">
        <f ca="1">OFFSET('自動車台帳'!I92,'自動車台帳'!$AZ92,0)</f>
        <v>#N/A</v>
      </c>
      <c r="J91" s="46" t="e">
        <f ca="1">OFFSET('自動車台帳'!J92,'自動車台帳'!$AZ92,0)</f>
        <v>#N/A</v>
      </c>
      <c r="K91" s="46" t="e">
        <f ca="1">OFFSET('自動車台帳'!K92,'自動車台帳'!$AZ92,0)</f>
        <v>#N/A</v>
      </c>
      <c r="L91" s="47" t="e">
        <f ca="1">OFFSET('自動車台帳'!L92,'自動車台帳'!$AZ92,0)</f>
        <v>#N/A</v>
      </c>
      <c r="M91" s="49" t="e">
        <f ca="1">OFFSET('自動車台帳'!M92,'自動車台帳'!$AZ92,0)</f>
        <v>#N/A</v>
      </c>
      <c r="N91" s="50" t="e">
        <f ca="1">OFFSET('自動車台帳'!N92,'自動車台帳'!$AZ92,0)</f>
        <v>#N/A</v>
      </c>
      <c r="O91" s="50" t="e">
        <f ca="1">OFFSET('自動車台帳'!O92,'自動車台帳'!$AZ92,0)</f>
        <v>#N/A</v>
      </c>
      <c r="P91" s="50" t="e">
        <f ca="1">OFFSET('自動車台帳'!P92,'自動車台帳'!$AZ92,0)</f>
        <v>#N/A</v>
      </c>
      <c r="Q91" s="50" t="e">
        <f ca="1">OFFSET('自動車台帳'!Q92,'自動車台帳'!$AZ92,0)</f>
        <v>#N/A</v>
      </c>
      <c r="R91" s="46" t="e">
        <f ca="1">OFFSET('自動車台帳'!AM92,'自動車台帳'!$AZ92,0)</f>
        <v>#N/A</v>
      </c>
      <c r="S91" s="46" t="e">
        <f ca="1">OFFSET('自動車台帳'!AN92,'自動車台帳'!$AZ92,0)</f>
        <v>#N/A</v>
      </c>
      <c r="T91" s="51" t="e">
        <f ca="1">OFFSET('自動車台帳'!$AO92,'自動車台帳'!$AZ92,0)</f>
        <v>#N/A</v>
      </c>
      <c r="U91" s="52" t="e">
        <f ca="1">OFFSET('自動車台帳'!AP92,'自動車台帳'!$AZ92,0)</f>
        <v>#N/A</v>
      </c>
      <c r="V91" s="52" t="e">
        <f ca="1">OFFSET('自動車台帳'!AQ92,'自動車台帳'!$AZ92,0)</f>
        <v>#N/A</v>
      </c>
    </row>
    <row r="92" spans="1:22" ht="13.5">
      <c r="A92" s="46" t="e">
        <f ca="1">OFFSET('自動車台帳'!A93,'自動車台帳'!$AZ93,0)</f>
        <v>#N/A</v>
      </c>
      <c r="B92" s="46" t="e">
        <f ca="1">OFFSET('自動車台帳'!B93,'自動車台帳'!$AZ93,0)</f>
        <v>#N/A</v>
      </c>
      <c r="C92" s="46">
        <f ca="1">IF(ISBLANK('自動車台帳'!C93)=TRUE,"",OFFSET('自動車台帳'!C93,'自動車台帳'!$AZ93,0))</f>
      </c>
      <c r="D92" s="46">
        <f ca="1">IF(ISBLANK('自動車台帳'!D93)=TRUE,"",OFFSET('自動車台帳'!D93,'自動車台帳'!$AZ93,0))</f>
      </c>
      <c r="E92" s="46">
        <f ca="1">IF(ISBLANK('自動車台帳'!E93)=TRUE,"",OFFSET('自動車台帳'!E93,'自動車台帳'!$AZ93,0))</f>
      </c>
      <c r="F92" s="46" t="e">
        <f ca="1">OFFSET('自動車台帳'!F93,'自動車台帳'!$AZ93,0)</f>
        <v>#N/A</v>
      </c>
      <c r="G92" s="46" t="e">
        <f ca="1">OFFSET('自動車台帳'!G93,'自動車台帳'!$AZ93,0)</f>
        <v>#N/A</v>
      </c>
      <c r="H92" s="47" t="e">
        <f ca="1">OFFSET('自動車台帳'!H93,'自動車台帳'!$AZ93,0)</f>
        <v>#N/A</v>
      </c>
      <c r="I92" s="48" t="e">
        <f ca="1">OFFSET('自動車台帳'!I93,'自動車台帳'!$AZ93,0)</f>
        <v>#N/A</v>
      </c>
      <c r="J92" s="46" t="e">
        <f ca="1">OFFSET('自動車台帳'!J93,'自動車台帳'!$AZ93,0)</f>
        <v>#N/A</v>
      </c>
      <c r="K92" s="46" t="e">
        <f ca="1">OFFSET('自動車台帳'!K93,'自動車台帳'!$AZ93,0)</f>
        <v>#N/A</v>
      </c>
      <c r="L92" s="47" t="e">
        <f ca="1">OFFSET('自動車台帳'!L93,'自動車台帳'!$AZ93,0)</f>
        <v>#N/A</v>
      </c>
      <c r="M92" s="49" t="e">
        <f ca="1">OFFSET('自動車台帳'!M93,'自動車台帳'!$AZ93,0)</f>
        <v>#N/A</v>
      </c>
      <c r="N92" s="50" t="e">
        <f ca="1">OFFSET('自動車台帳'!N93,'自動車台帳'!$AZ93,0)</f>
        <v>#N/A</v>
      </c>
      <c r="O92" s="50" t="e">
        <f ca="1">OFFSET('自動車台帳'!O93,'自動車台帳'!$AZ93,0)</f>
        <v>#N/A</v>
      </c>
      <c r="P92" s="50" t="e">
        <f ca="1">OFFSET('自動車台帳'!P93,'自動車台帳'!$AZ93,0)</f>
        <v>#N/A</v>
      </c>
      <c r="Q92" s="50" t="e">
        <f ca="1">OFFSET('自動車台帳'!Q93,'自動車台帳'!$AZ93,0)</f>
        <v>#N/A</v>
      </c>
      <c r="R92" s="46" t="e">
        <f ca="1">OFFSET('自動車台帳'!AM93,'自動車台帳'!$AZ93,0)</f>
        <v>#N/A</v>
      </c>
      <c r="S92" s="46" t="e">
        <f ca="1">OFFSET('自動車台帳'!AN93,'自動車台帳'!$AZ93,0)</f>
        <v>#N/A</v>
      </c>
      <c r="T92" s="51" t="e">
        <f ca="1">OFFSET('自動車台帳'!$AO93,'自動車台帳'!$AZ93,0)</f>
        <v>#N/A</v>
      </c>
      <c r="U92" s="52" t="e">
        <f ca="1">OFFSET('自動車台帳'!AP93,'自動車台帳'!$AZ93,0)</f>
        <v>#N/A</v>
      </c>
      <c r="V92" s="52" t="e">
        <f ca="1">OFFSET('自動車台帳'!AQ93,'自動車台帳'!$AZ93,0)</f>
        <v>#N/A</v>
      </c>
    </row>
    <row r="93" spans="1:22" ht="13.5">
      <c r="A93" s="46" t="e">
        <f ca="1">OFFSET('自動車台帳'!A94,'自動車台帳'!$AZ94,0)</f>
        <v>#N/A</v>
      </c>
      <c r="B93" s="46" t="e">
        <f ca="1">OFFSET('自動車台帳'!B94,'自動車台帳'!$AZ94,0)</f>
        <v>#N/A</v>
      </c>
      <c r="C93" s="46">
        <f ca="1">IF(ISBLANK('自動車台帳'!C94)=TRUE,"",OFFSET('自動車台帳'!C94,'自動車台帳'!$AZ94,0))</f>
      </c>
      <c r="D93" s="46">
        <f ca="1">IF(ISBLANK('自動車台帳'!D94)=TRUE,"",OFFSET('自動車台帳'!D94,'自動車台帳'!$AZ94,0))</f>
      </c>
      <c r="E93" s="46">
        <f ca="1">IF(ISBLANK('自動車台帳'!E94)=TRUE,"",OFFSET('自動車台帳'!E94,'自動車台帳'!$AZ94,0))</f>
      </c>
      <c r="F93" s="46" t="e">
        <f ca="1">OFFSET('自動車台帳'!F94,'自動車台帳'!$AZ94,0)</f>
        <v>#N/A</v>
      </c>
      <c r="G93" s="46" t="e">
        <f ca="1">OFFSET('自動車台帳'!G94,'自動車台帳'!$AZ94,0)</f>
        <v>#N/A</v>
      </c>
      <c r="H93" s="47" t="e">
        <f ca="1">OFFSET('自動車台帳'!H94,'自動車台帳'!$AZ94,0)</f>
        <v>#N/A</v>
      </c>
      <c r="I93" s="48" t="e">
        <f ca="1">OFFSET('自動車台帳'!I94,'自動車台帳'!$AZ94,0)</f>
        <v>#N/A</v>
      </c>
      <c r="J93" s="46" t="e">
        <f ca="1">OFFSET('自動車台帳'!J94,'自動車台帳'!$AZ94,0)</f>
        <v>#N/A</v>
      </c>
      <c r="K93" s="46" t="e">
        <f ca="1">OFFSET('自動車台帳'!K94,'自動車台帳'!$AZ94,0)</f>
        <v>#N/A</v>
      </c>
      <c r="L93" s="47" t="e">
        <f ca="1">OFFSET('自動車台帳'!L94,'自動車台帳'!$AZ94,0)</f>
        <v>#N/A</v>
      </c>
      <c r="M93" s="49" t="e">
        <f ca="1">OFFSET('自動車台帳'!M94,'自動車台帳'!$AZ94,0)</f>
        <v>#N/A</v>
      </c>
      <c r="N93" s="50" t="e">
        <f ca="1">OFFSET('自動車台帳'!N94,'自動車台帳'!$AZ94,0)</f>
        <v>#N/A</v>
      </c>
      <c r="O93" s="50" t="e">
        <f ca="1">OFFSET('自動車台帳'!O94,'自動車台帳'!$AZ94,0)</f>
        <v>#N/A</v>
      </c>
      <c r="P93" s="50" t="e">
        <f ca="1">OFFSET('自動車台帳'!P94,'自動車台帳'!$AZ94,0)</f>
        <v>#N/A</v>
      </c>
      <c r="Q93" s="50" t="e">
        <f ca="1">OFFSET('自動車台帳'!Q94,'自動車台帳'!$AZ94,0)</f>
        <v>#N/A</v>
      </c>
      <c r="R93" s="46" t="e">
        <f ca="1">OFFSET('自動車台帳'!AM94,'自動車台帳'!$AZ94,0)</f>
        <v>#N/A</v>
      </c>
      <c r="S93" s="46" t="e">
        <f ca="1">OFFSET('自動車台帳'!AN94,'自動車台帳'!$AZ94,0)</f>
        <v>#N/A</v>
      </c>
      <c r="T93" s="51" t="e">
        <f ca="1">OFFSET('自動車台帳'!$AO94,'自動車台帳'!$AZ94,0)</f>
        <v>#N/A</v>
      </c>
      <c r="U93" s="52" t="e">
        <f ca="1">OFFSET('自動車台帳'!AP94,'自動車台帳'!$AZ94,0)</f>
        <v>#N/A</v>
      </c>
      <c r="V93" s="52" t="e">
        <f ca="1">OFFSET('自動車台帳'!AQ94,'自動車台帳'!$AZ94,0)</f>
        <v>#N/A</v>
      </c>
    </row>
    <row r="94" spans="1:22" ht="13.5">
      <c r="A94" s="46" t="e">
        <f ca="1">OFFSET('自動車台帳'!A95,'自動車台帳'!$AZ95,0)</f>
        <v>#N/A</v>
      </c>
      <c r="B94" s="46" t="e">
        <f ca="1">OFFSET('自動車台帳'!B95,'自動車台帳'!$AZ95,0)</f>
        <v>#N/A</v>
      </c>
      <c r="C94" s="46">
        <f ca="1">IF(ISBLANK('自動車台帳'!C95)=TRUE,"",OFFSET('自動車台帳'!C95,'自動車台帳'!$AZ95,0))</f>
      </c>
      <c r="D94" s="46">
        <f ca="1">IF(ISBLANK('自動車台帳'!D95)=TRUE,"",OFFSET('自動車台帳'!D95,'自動車台帳'!$AZ95,0))</f>
      </c>
      <c r="E94" s="46">
        <f ca="1">IF(ISBLANK('自動車台帳'!E95)=TRUE,"",OFFSET('自動車台帳'!E95,'自動車台帳'!$AZ95,0))</f>
      </c>
      <c r="F94" s="46" t="e">
        <f ca="1">OFFSET('自動車台帳'!F95,'自動車台帳'!$AZ95,0)</f>
        <v>#N/A</v>
      </c>
      <c r="G94" s="46" t="e">
        <f ca="1">OFFSET('自動車台帳'!G95,'自動車台帳'!$AZ95,0)</f>
        <v>#N/A</v>
      </c>
      <c r="H94" s="47" t="e">
        <f ca="1">OFFSET('自動車台帳'!H95,'自動車台帳'!$AZ95,0)</f>
        <v>#N/A</v>
      </c>
      <c r="I94" s="48" t="e">
        <f ca="1">OFFSET('自動車台帳'!I95,'自動車台帳'!$AZ95,0)</f>
        <v>#N/A</v>
      </c>
      <c r="J94" s="46" t="e">
        <f ca="1">OFFSET('自動車台帳'!J95,'自動車台帳'!$AZ95,0)</f>
        <v>#N/A</v>
      </c>
      <c r="K94" s="46" t="e">
        <f ca="1">OFFSET('自動車台帳'!K95,'自動車台帳'!$AZ95,0)</f>
        <v>#N/A</v>
      </c>
      <c r="L94" s="47" t="e">
        <f ca="1">OFFSET('自動車台帳'!L95,'自動車台帳'!$AZ95,0)</f>
        <v>#N/A</v>
      </c>
      <c r="M94" s="49" t="e">
        <f ca="1">OFFSET('自動車台帳'!M95,'自動車台帳'!$AZ95,0)</f>
        <v>#N/A</v>
      </c>
      <c r="N94" s="50" t="e">
        <f ca="1">OFFSET('自動車台帳'!N95,'自動車台帳'!$AZ95,0)</f>
        <v>#N/A</v>
      </c>
      <c r="O94" s="50" t="e">
        <f ca="1">OFFSET('自動車台帳'!O95,'自動車台帳'!$AZ95,0)</f>
        <v>#N/A</v>
      </c>
      <c r="P94" s="50" t="e">
        <f ca="1">OFFSET('自動車台帳'!P95,'自動車台帳'!$AZ95,0)</f>
        <v>#N/A</v>
      </c>
      <c r="Q94" s="50" t="e">
        <f ca="1">OFFSET('自動車台帳'!Q95,'自動車台帳'!$AZ95,0)</f>
        <v>#N/A</v>
      </c>
      <c r="R94" s="46" t="e">
        <f ca="1">OFFSET('自動車台帳'!AM95,'自動車台帳'!$AZ95,0)</f>
        <v>#N/A</v>
      </c>
      <c r="S94" s="46" t="e">
        <f ca="1">OFFSET('自動車台帳'!AN95,'自動車台帳'!$AZ95,0)</f>
        <v>#N/A</v>
      </c>
      <c r="T94" s="51" t="e">
        <f ca="1">OFFSET('自動車台帳'!$AO95,'自動車台帳'!$AZ95,0)</f>
        <v>#N/A</v>
      </c>
      <c r="U94" s="52" t="e">
        <f ca="1">OFFSET('自動車台帳'!AP95,'自動車台帳'!$AZ95,0)</f>
        <v>#N/A</v>
      </c>
      <c r="V94" s="52" t="e">
        <f ca="1">OFFSET('自動車台帳'!AQ95,'自動車台帳'!$AZ95,0)</f>
        <v>#N/A</v>
      </c>
    </row>
    <row r="95" spans="1:22" ht="13.5">
      <c r="A95" s="46" t="e">
        <f ca="1">OFFSET('自動車台帳'!A96,'自動車台帳'!$AZ96,0)</f>
        <v>#N/A</v>
      </c>
      <c r="B95" s="46" t="e">
        <f ca="1">OFFSET('自動車台帳'!B96,'自動車台帳'!$AZ96,0)</f>
        <v>#N/A</v>
      </c>
      <c r="C95" s="46">
        <f ca="1">IF(ISBLANK('自動車台帳'!C96)=TRUE,"",OFFSET('自動車台帳'!C96,'自動車台帳'!$AZ96,0))</f>
      </c>
      <c r="D95" s="46">
        <f ca="1">IF(ISBLANK('自動車台帳'!D96)=TRUE,"",OFFSET('自動車台帳'!D96,'自動車台帳'!$AZ96,0))</f>
      </c>
      <c r="E95" s="46">
        <f ca="1">IF(ISBLANK('自動車台帳'!E96)=TRUE,"",OFFSET('自動車台帳'!E96,'自動車台帳'!$AZ96,0))</f>
      </c>
      <c r="F95" s="46" t="e">
        <f ca="1">OFFSET('自動車台帳'!F96,'自動車台帳'!$AZ96,0)</f>
        <v>#N/A</v>
      </c>
      <c r="G95" s="46" t="e">
        <f ca="1">OFFSET('自動車台帳'!G96,'自動車台帳'!$AZ96,0)</f>
        <v>#N/A</v>
      </c>
      <c r="H95" s="47" t="e">
        <f ca="1">OFFSET('自動車台帳'!H96,'自動車台帳'!$AZ96,0)</f>
        <v>#N/A</v>
      </c>
      <c r="I95" s="48" t="e">
        <f ca="1">OFFSET('自動車台帳'!I96,'自動車台帳'!$AZ96,0)</f>
        <v>#N/A</v>
      </c>
      <c r="J95" s="46" t="e">
        <f ca="1">OFFSET('自動車台帳'!J96,'自動車台帳'!$AZ96,0)</f>
        <v>#N/A</v>
      </c>
      <c r="K95" s="46" t="e">
        <f ca="1">OFFSET('自動車台帳'!K96,'自動車台帳'!$AZ96,0)</f>
        <v>#N/A</v>
      </c>
      <c r="L95" s="47" t="e">
        <f ca="1">OFFSET('自動車台帳'!L96,'自動車台帳'!$AZ96,0)</f>
        <v>#N/A</v>
      </c>
      <c r="M95" s="49" t="e">
        <f ca="1">OFFSET('自動車台帳'!M96,'自動車台帳'!$AZ96,0)</f>
        <v>#N/A</v>
      </c>
      <c r="N95" s="50" t="e">
        <f ca="1">OFFSET('自動車台帳'!N96,'自動車台帳'!$AZ96,0)</f>
        <v>#N/A</v>
      </c>
      <c r="O95" s="50" t="e">
        <f ca="1">OFFSET('自動車台帳'!O96,'自動車台帳'!$AZ96,0)</f>
        <v>#N/A</v>
      </c>
      <c r="P95" s="50" t="e">
        <f ca="1">OFFSET('自動車台帳'!P96,'自動車台帳'!$AZ96,0)</f>
        <v>#N/A</v>
      </c>
      <c r="Q95" s="50" t="e">
        <f ca="1">OFFSET('自動車台帳'!Q96,'自動車台帳'!$AZ96,0)</f>
        <v>#N/A</v>
      </c>
      <c r="R95" s="46" t="e">
        <f ca="1">OFFSET('自動車台帳'!AM96,'自動車台帳'!$AZ96,0)</f>
        <v>#N/A</v>
      </c>
      <c r="S95" s="46" t="e">
        <f ca="1">OFFSET('自動車台帳'!AN96,'自動車台帳'!$AZ96,0)</f>
        <v>#N/A</v>
      </c>
      <c r="T95" s="51" t="e">
        <f ca="1">OFFSET('自動車台帳'!$AO96,'自動車台帳'!$AZ96,0)</f>
        <v>#N/A</v>
      </c>
      <c r="U95" s="52" t="e">
        <f ca="1">OFFSET('自動車台帳'!AP96,'自動車台帳'!$AZ96,0)</f>
        <v>#N/A</v>
      </c>
      <c r="V95" s="52" t="e">
        <f ca="1">OFFSET('自動車台帳'!AQ96,'自動車台帳'!$AZ96,0)</f>
        <v>#N/A</v>
      </c>
    </row>
    <row r="96" spans="1:22" ht="13.5">
      <c r="A96" s="46" t="e">
        <f ca="1">OFFSET('自動車台帳'!A97,'自動車台帳'!$AZ97,0)</f>
        <v>#N/A</v>
      </c>
      <c r="B96" s="46" t="e">
        <f ca="1">OFFSET('自動車台帳'!B97,'自動車台帳'!$AZ97,0)</f>
        <v>#N/A</v>
      </c>
      <c r="C96" s="46">
        <f ca="1">IF(ISBLANK('自動車台帳'!C97)=TRUE,"",OFFSET('自動車台帳'!C97,'自動車台帳'!$AZ97,0))</f>
      </c>
      <c r="D96" s="46">
        <f ca="1">IF(ISBLANK('自動車台帳'!D97)=TRUE,"",OFFSET('自動車台帳'!D97,'自動車台帳'!$AZ97,0))</f>
      </c>
      <c r="E96" s="46">
        <f ca="1">IF(ISBLANK('自動車台帳'!E97)=TRUE,"",OFFSET('自動車台帳'!E97,'自動車台帳'!$AZ97,0))</f>
      </c>
      <c r="F96" s="46" t="e">
        <f ca="1">OFFSET('自動車台帳'!F97,'自動車台帳'!$AZ97,0)</f>
        <v>#N/A</v>
      </c>
      <c r="G96" s="46" t="e">
        <f ca="1">OFFSET('自動車台帳'!G97,'自動車台帳'!$AZ97,0)</f>
        <v>#N/A</v>
      </c>
      <c r="H96" s="47" t="e">
        <f ca="1">OFFSET('自動車台帳'!H97,'自動車台帳'!$AZ97,0)</f>
        <v>#N/A</v>
      </c>
      <c r="I96" s="48" t="e">
        <f ca="1">OFFSET('自動車台帳'!I97,'自動車台帳'!$AZ97,0)</f>
        <v>#N/A</v>
      </c>
      <c r="J96" s="46" t="e">
        <f ca="1">OFFSET('自動車台帳'!J97,'自動車台帳'!$AZ97,0)</f>
        <v>#N/A</v>
      </c>
      <c r="K96" s="46" t="e">
        <f ca="1">OFFSET('自動車台帳'!K97,'自動車台帳'!$AZ97,0)</f>
        <v>#N/A</v>
      </c>
      <c r="L96" s="47" t="e">
        <f ca="1">OFFSET('自動車台帳'!L97,'自動車台帳'!$AZ97,0)</f>
        <v>#N/A</v>
      </c>
      <c r="M96" s="49" t="e">
        <f ca="1">OFFSET('自動車台帳'!M97,'自動車台帳'!$AZ97,0)</f>
        <v>#N/A</v>
      </c>
      <c r="N96" s="50" t="e">
        <f ca="1">OFFSET('自動車台帳'!N97,'自動車台帳'!$AZ97,0)</f>
        <v>#N/A</v>
      </c>
      <c r="O96" s="50" t="e">
        <f ca="1">OFFSET('自動車台帳'!O97,'自動車台帳'!$AZ97,0)</f>
        <v>#N/A</v>
      </c>
      <c r="P96" s="50" t="e">
        <f ca="1">OFFSET('自動車台帳'!P97,'自動車台帳'!$AZ97,0)</f>
        <v>#N/A</v>
      </c>
      <c r="Q96" s="50" t="e">
        <f ca="1">OFFSET('自動車台帳'!Q97,'自動車台帳'!$AZ97,0)</f>
        <v>#N/A</v>
      </c>
      <c r="R96" s="46" t="e">
        <f ca="1">OFFSET('自動車台帳'!AM97,'自動車台帳'!$AZ97,0)</f>
        <v>#N/A</v>
      </c>
      <c r="S96" s="46" t="e">
        <f ca="1">OFFSET('自動車台帳'!AN97,'自動車台帳'!$AZ97,0)</f>
        <v>#N/A</v>
      </c>
      <c r="T96" s="51" t="e">
        <f ca="1">OFFSET('自動車台帳'!$AO97,'自動車台帳'!$AZ97,0)</f>
        <v>#N/A</v>
      </c>
      <c r="U96" s="52" t="e">
        <f ca="1">OFFSET('自動車台帳'!AP97,'自動車台帳'!$AZ97,0)</f>
        <v>#N/A</v>
      </c>
      <c r="V96" s="52" t="e">
        <f ca="1">OFFSET('自動車台帳'!AQ97,'自動車台帳'!$AZ97,0)</f>
        <v>#N/A</v>
      </c>
    </row>
    <row r="97" spans="1:22" ht="13.5">
      <c r="A97" s="46" t="e">
        <f ca="1">OFFSET('自動車台帳'!A98,'自動車台帳'!$AZ98,0)</f>
        <v>#N/A</v>
      </c>
      <c r="B97" s="46" t="e">
        <f ca="1">OFFSET('自動車台帳'!B98,'自動車台帳'!$AZ98,0)</f>
        <v>#N/A</v>
      </c>
      <c r="C97" s="46">
        <f ca="1">IF(ISBLANK('自動車台帳'!C98)=TRUE,"",OFFSET('自動車台帳'!C98,'自動車台帳'!$AZ98,0))</f>
      </c>
      <c r="D97" s="46">
        <f ca="1">IF(ISBLANK('自動車台帳'!D98)=TRUE,"",OFFSET('自動車台帳'!D98,'自動車台帳'!$AZ98,0))</f>
      </c>
      <c r="E97" s="46">
        <f ca="1">IF(ISBLANK('自動車台帳'!E98)=TRUE,"",OFFSET('自動車台帳'!E98,'自動車台帳'!$AZ98,0))</f>
      </c>
      <c r="F97" s="46" t="e">
        <f ca="1">OFFSET('自動車台帳'!F98,'自動車台帳'!$AZ98,0)</f>
        <v>#N/A</v>
      </c>
      <c r="G97" s="46" t="e">
        <f ca="1">OFFSET('自動車台帳'!G98,'自動車台帳'!$AZ98,0)</f>
        <v>#N/A</v>
      </c>
      <c r="H97" s="47" t="e">
        <f ca="1">OFFSET('自動車台帳'!H98,'自動車台帳'!$AZ98,0)</f>
        <v>#N/A</v>
      </c>
      <c r="I97" s="48" t="e">
        <f ca="1">OFFSET('自動車台帳'!I98,'自動車台帳'!$AZ98,0)</f>
        <v>#N/A</v>
      </c>
      <c r="J97" s="46" t="e">
        <f ca="1">OFFSET('自動車台帳'!J98,'自動車台帳'!$AZ98,0)</f>
        <v>#N/A</v>
      </c>
      <c r="K97" s="46" t="e">
        <f ca="1">OFFSET('自動車台帳'!K98,'自動車台帳'!$AZ98,0)</f>
        <v>#N/A</v>
      </c>
      <c r="L97" s="47" t="e">
        <f ca="1">OFFSET('自動車台帳'!L98,'自動車台帳'!$AZ98,0)</f>
        <v>#N/A</v>
      </c>
      <c r="M97" s="49" t="e">
        <f ca="1">OFFSET('自動車台帳'!M98,'自動車台帳'!$AZ98,0)</f>
        <v>#N/A</v>
      </c>
      <c r="N97" s="50" t="e">
        <f ca="1">OFFSET('自動車台帳'!N98,'自動車台帳'!$AZ98,0)</f>
        <v>#N/A</v>
      </c>
      <c r="O97" s="50" t="e">
        <f ca="1">OFFSET('自動車台帳'!O98,'自動車台帳'!$AZ98,0)</f>
        <v>#N/A</v>
      </c>
      <c r="P97" s="50" t="e">
        <f ca="1">OFFSET('自動車台帳'!P98,'自動車台帳'!$AZ98,0)</f>
        <v>#N/A</v>
      </c>
      <c r="Q97" s="50" t="e">
        <f ca="1">OFFSET('自動車台帳'!Q98,'自動車台帳'!$AZ98,0)</f>
        <v>#N/A</v>
      </c>
      <c r="R97" s="46" t="e">
        <f ca="1">OFFSET('自動車台帳'!AM98,'自動車台帳'!$AZ98,0)</f>
        <v>#N/A</v>
      </c>
      <c r="S97" s="46" t="e">
        <f ca="1">OFFSET('自動車台帳'!AN98,'自動車台帳'!$AZ98,0)</f>
        <v>#N/A</v>
      </c>
      <c r="T97" s="51" t="e">
        <f ca="1">OFFSET('自動車台帳'!$AO98,'自動車台帳'!$AZ98,0)</f>
        <v>#N/A</v>
      </c>
      <c r="U97" s="52" t="e">
        <f ca="1">OFFSET('自動車台帳'!AP98,'自動車台帳'!$AZ98,0)</f>
        <v>#N/A</v>
      </c>
      <c r="V97" s="52" t="e">
        <f ca="1">OFFSET('自動車台帳'!AQ98,'自動車台帳'!$AZ98,0)</f>
        <v>#N/A</v>
      </c>
    </row>
    <row r="98" spans="1:22" ht="13.5">
      <c r="A98" s="46" t="e">
        <f ca="1">OFFSET('自動車台帳'!A99,'自動車台帳'!$AZ99,0)</f>
        <v>#N/A</v>
      </c>
      <c r="B98" s="46" t="e">
        <f ca="1">OFFSET('自動車台帳'!B99,'自動車台帳'!$AZ99,0)</f>
        <v>#N/A</v>
      </c>
      <c r="C98" s="46">
        <f ca="1">IF(ISBLANK('自動車台帳'!C99)=TRUE,"",OFFSET('自動車台帳'!C99,'自動車台帳'!$AZ99,0))</f>
      </c>
      <c r="D98" s="46">
        <f ca="1">IF(ISBLANK('自動車台帳'!D99)=TRUE,"",OFFSET('自動車台帳'!D99,'自動車台帳'!$AZ99,0))</f>
      </c>
      <c r="E98" s="46">
        <f ca="1">IF(ISBLANK('自動車台帳'!E99)=TRUE,"",OFFSET('自動車台帳'!E99,'自動車台帳'!$AZ99,0))</f>
      </c>
      <c r="F98" s="46" t="e">
        <f ca="1">OFFSET('自動車台帳'!F99,'自動車台帳'!$AZ99,0)</f>
        <v>#N/A</v>
      </c>
      <c r="G98" s="46" t="e">
        <f ca="1">OFFSET('自動車台帳'!G99,'自動車台帳'!$AZ99,0)</f>
        <v>#N/A</v>
      </c>
      <c r="H98" s="47" t="e">
        <f ca="1">OFFSET('自動車台帳'!H99,'自動車台帳'!$AZ99,0)</f>
        <v>#N/A</v>
      </c>
      <c r="I98" s="48" t="e">
        <f ca="1">OFFSET('自動車台帳'!I99,'自動車台帳'!$AZ99,0)</f>
        <v>#N/A</v>
      </c>
      <c r="J98" s="46" t="e">
        <f ca="1">OFFSET('自動車台帳'!J99,'自動車台帳'!$AZ99,0)</f>
        <v>#N/A</v>
      </c>
      <c r="K98" s="46" t="e">
        <f ca="1">OFFSET('自動車台帳'!K99,'自動車台帳'!$AZ99,0)</f>
        <v>#N/A</v>
      </c>
      <c r="L98" s="47" t="e">
        <f ca="1">OFFSET('自動車台帳'!L99,'自動車台帳'!$AZ99,0)</f>
        <v>#N/A</v>
      </c>
      <c r="M98" s="49" t="e">
        <f ca="1">OFFSET('自動車台帳'!M99,'自動車台帳'!$AZ99,0)</f>
        <v>#N/A</v>
      </c>
      <c r="N98" s="50" t="e">
        <f ca="1">OFFSET('自動車台帳'!N99,'自動車台帳'!$AZ99,0)</f>
        <v>#N/A</v>
      </c>
      <c r="O98" s="50" t="e">
        <f ca="1">OFFSET('自動車台帳'!O99,'自動車台帳'!$AZ99,0)</f>
        <v>#N/A</v>
      </c>
      <c r="P98" s="50" t="e">
        <f ca="1">OFFSET('自動車台帳'!P99,'自動車台帳'!$AZ99,0)</f>
        <v>#N/A</v>
      </c>
      <c r="Q98" s="50" t="e">
        <f ca="1">OFFSET('自動車台帳'!Q99,'自動車台帳'!$AZ99,0)</f>
        <v>#N/A</v>
      </c>
      <c r="R98" s="46" t="e">
        <f ca="1">OFFSET('自動車台帳'!AM99,'自動車台帳'!$AZ99,0)</f>
        <v>#N/A</v>
      </c>
      <c r="S98" s="46" t="e">
        <f ca="1">OFFSET('自動車台帳'!AN99,'自動車台帳'!$AZ99,0)</f>
        <v>#N/A</v>
      </c>
      <c r="T98" s="51" t="e">
        <f ca="1">OFFSET('自動車台帳'!$AO99,'自動車台帳'!$AZ99,0)</f>
        <v>#N/A</v>
      </c>
      <c r="U98" s="52" t="e">
        <f ca="1">OFFSET('自動車台帳'!AP99,'自動車台帳'!$AZ99,0)</f>
        <v>#N/A</v>
      </c>
      <c r="V98" s="52" t="e">
        <f ca="1">OFFSET('自動車台帳'!AQ99,'自動車台帳'!$AZ99,0)</f>
        <v>#N/A</v>
      </c>
    </row>
    <row r="99" spans="1:22" ht="13.5">
      <c r="A99" s="46" t="e">
        <f ca="1">OFFSET('自動車台帳'!A100,'自動車台帳'!$AZ100,0)</f>
        <v>#N/A</v>
      </c>
      <c r="B99" s="46" t="e">
        <f ca="1">OFFSET('自動車台帳'!B100,'自動車台帳'!$AZ100,0)</f>
        <v>#N/A</v>
      </c>
      <c r="C99" s="46">
        <f ca="1">IF(ISBLANK('自動車台帳'!C100)=TRUE,"",OFFSET('自動車台帳'!C100,'自動車台帳'!$AZ100,0))</f>
      </c>
      <c r="D99" s="46">
        <f ca="1">IF(ISBLANK('自動車台帳'!D100)=TRUE,"",OFFSET('自動車台帳'!D100,'自動車台帳'!$AZ100,0))</f>
      </c>
      <c r="E99" s="46">
        <f ca="1">IF(ISBLANK('自動車台帳'!E100)=TRUE,"",OFFSET('自動車台帳'!E100,'自動車台帳'!$AZ100,0))</f>
      </c>
      <c r="F99" s="46" t="e">
        <f ca="1">OFFSET('自動車台帳'!F100,'自動車台帳'!$AZ100,0)</f>
        <v>#N/A</v>
      </c>
      <c r="G99" s="46" t="e">
        <f ca="1">OFFSET('自動車台帳'!G100,'自動車台帳'!$AZ100,0)</f>
        <v>#N/A</v>
      </c>
      <c r="H99" s="47" t="e">
        <f ca="1">OFFSET('自動車台帳'!H100,'自動車台帳'!$AZ100,0)</f>
        <v>#N/A</v>
      </c>
      <c r="I99" s="48" t="e">
        <f ca="1">OFFSET('自動車台帳'!I100,'自動車台帳'!$AZ100,0)</f>
        <v>#N/A</v>
      </c>
      <c r="J99" s="46" t="e">
        <f ca="1">OFFSET('自動車台帳'!J100,'自動車台帳'!$AZ100,0)</f>
        <v>#N/A</v>
      </c>
      <c r="K99" s="46" t="e">
        <f ca="1">OFFSET('自動車台帳'!K100,'自動車台帳'!$AZ100,0)</f>
        <v>#N/A</v>
      </c>
      <c r="L99" s="47" t="e">
        <f ca="1">OFFSET('自動車台帳'!L100,'自動車台帳'!$AZ100,0)</f>
        <v>#N/A</v>
      </c>
      <c r="M99" s="49" t="e">
        <f ca="1">OFFSET('自動車台帳'!M100,'自動車台帳'!$AZ100,0)</f>
        <v>#N/A</v>
      </c>
      <c r="N99" s="50" t="e">
        <f ca="1">OFFSET('自動車台帳'!N100,'自動車台帳'!$AZ100,0)</f>
        <v>#N/A</v>
      </c>
      <c r="O99" s="50" t="e">
        <f ca="1">OFFSET('自動車台帳'!O100,'自動車台帳'!$AZ100,0)</f>
        <v>#N/A</v>
      </c>
      <c r="P99" s="50" t="e">
        <f ca="1">OFFSET('自動車台帳'!P100,'自動車台帳'!$AZ100,0)</f>
        <v>#N/A</v>
      </c>
      <c r="Q99" s="50" t="e">
        <f ca="1">OFFSET('自動車台帳'!Q100,'自動車台帳'!$AZ100,0)</f>
        <v>#N/A</v>
      </c>
      <c r="R99" s="46" t="e">
        <f ca="1">OFFSET('自動車台帳'!AM100,'自動車台帳'!$AZ100,0)</f>
        <v>#N/A</v>
      </c>
      <c r="S99" s="46" t="e">
        <f ca="1">OFFSET('自動車台帳'!AN100,'自動車台帳'!$AZ100,0)</f>
        <v>#N/A</v>
      </c>
      <c r="T99" s="51" t="e">
        <f ca="1">OFFSET('自動車台帳'!$AO100,'自動車台帳'!$AZ100,0)</f>
        <v>#N/A</v>
      </c>
      <c r="U99" s="52" t="e">
        <f ca="1">OFFSET('自動車台帳'!AP100,'自動車台帳'!$AZ100,0)</f>
        <v>#N/A</v>
      </c>
      <c r="V99" s="52" t="e">
        <f ca="1">OFFSET('自動車台帳'!AQ100,'自動車台帳'!$AZ100,0)</f>
        <v>#N/A</v>
      </c>
    </row>
    <row r="100" spans="1:22" ht="13.5">
      <c r="A100" s="46" t="e">
        <f ca="1">OFFSET('自動車台帳'!A101,'自動車台帳'!$AZ101,0)</f>
        <v>#N/A</v>
      </c>
      <c r="B100" s="46" t="e">
        <f ca="1">OFFSET('自動車台帳'!B101,'自動車台帳'!$AZ101,0)</f>
        <v>#N/A</v>
      </c>
      <c r="C100" s="46">
        <f ca="1">IF(ISBLANK('自動車台帳'!C101)=TRUE,"",OFFSET('自動車台帳'!C101,'自動車台帳'!$AZ101,0))</f>
      </c>
      <c r="D100" s="46">
        <f ca="1">IF(ISBLANK('自動車台帳'!D101)=TRUE,"",OFFSET('自動車台帳'!D101,'自動車台帳'!$AZ101,0))</f>
      </c>
      <c r="E100" s="46">
        <f ca="1">IF(ISBLANK('自動車台帳'!E101)=TRUE,"",OFFSET('自動車台帳'!E101,'自動車台帳'!$AZ101,0))</f>
      </c>
      <c r="F100" s="46" t="e">
        <f ca="1">OFFSET('自動車台帳'!F101,'自動車台帳'!$AZ101,0)</f>
        <v>#N/A</v>
      </c>
      <c r="G100" s="46" t="e">
        <f ca="1">OFFSET('自動車台帳'!G101,'自動車台帳'!$AZ101,0)</f>
        <v>#N/A</v>
      </c>
      <c r="H100" s="47" t="e">
        <f ca="1">OFFSET('自動車台帳'!H101,'自動車台帳'!$AZ101,0)</f>
        <v>#N/A</v>
      </c>
      <c r="I100" s="48" t="e">
        <f ca="1">OFFSET('自動車台帳'!I101,'自動車台帳'!$AZ101,0)</f>
        <v>#N/A</v>
      </c>
      <c r="J100" s="46" t="e">
        <f ca="1">OFFSET('自動車台帳'!J101,'自動車台帳'!$AZ101,0)</f>
        <v>#N/A</v>
      </c>
      <c r="K100" s="46" t="e">
        <f ca="1">OFFSET('自動車台帳'!K101,'自動車台帳'!$AZ101,0)</f>
        <v>#N/A</v>
      </c>
      <c r="L100" s="47" t="e">
        <f ca="1">OFFSET('自動車台帳'!L101,'自動車台帳'!$AZ101,0)</f>
        <v>#N/A</v>
      </c>
      <c r="M100" s="49" t="e">
        <f ca="1">OFFSET('自動車台帳'!M101,'自動車台帳'!$AZ101,0)</f>
        <v>#N/A</v>
      </c>
      <c r="N100" s="50" t="e">
        <f ca="1">OFFSET('自動車台帳'!N101,'自動車台帳'!$AZ101,0)</f>
        <v>#N/A</v>
      </c>
      <c r="O100" s="50" t="e">
        <f ca="1">OFFSET('自動車台帳'!O101,'自動車台帳'!$AZ101,0)</f>
        <v>#N/A</v>
      </c>
      <c r="P100" s="50" t="e">
        <f ca="1">OFFSET('自動車台帳'!P101,'自動車台帳'!$AZ101,0)</f>
        <v>#N/A</v>
      </c>
      <c r="Q100" s="50" t="e">
        <f ca="1">OFFSET('自動車台帳'!Q101,'自動車台帳'!$AZ101,0)</f>
        <v>#N/A</v>
      </c>
      <c r="R100" s="46" t="e">
        <f ca="1">OFFSET('自動車台帳'!AM101,'自動車台帳'!$AZ101,0)</f>
        <v>#N/A</v>
      </c>
      <c r="S100" s="46" t="e">
        <f ca="1">OFFSET('自動車台帳'!AN101,'自動車台帳'!$AZ101,0)</f>
        <v>#N/A</v>
      </c>
      <c r="T100" s="51" t="e">
        <f ca="1">OFFSET('自動車台帳'!$AO101,'自動車台帳'!$AZ101,0)</f>
        <v>#N/A</v>
      </c>
      <c r="U100" s="52" t="e">
        <f ca="1">OFFSET('自動車台帳'!AP101,'自動車台帳'!$AZ101,0)</f>
        <v>#N/A</v>
      </c>
      <c r="V100" s="52" t="e">
        <f ca="1">OFFSET('自動車台帳'!AQ101,'自動車台帳'!$AZ101,0)</f>
        <v>#N/A</v>
      </c>
    </row>
    <row r="101" spans="1:22" ht="13.5">
      <c r="A101" s="46" t="e">
        <f ca="1">OFFSET('自動車台帳'!A102,'自動車台帳'!$AZ102,0)</f>
        <v>#N/A</v>
      </c>
      <c r="B101" s="46" t="e">
        <f ca="1">OFFSET('自動車台帳'!B102,'自動車台帳'!$AZ102,0)</f>
        <v>#N/A</v>
      </c>
      <c r="C101" s="46">
        <f ca="1">IF(ISBLANK('自動車台帳'!C102)=TRUE,"",OFFSET('自動車台帳'!C102,'自動車台帳'!$AZ102,0))</f>
      </c>
      <c r="D101" s="46">
        <f ca="1">IF(ISBLANK('自動車台帳'!D102)=TRUE,"",OFFSET('自動車台帳'!D102,'自動車台帳'!$AZ102,0))</f>
      </c>
      <c r="E101" s="46">
        <f ca="1">IF(ISBLANK('自動車台帳'!E102)=TRUE,"",OFFSET('自動車台帳'!E102,'自動車台帳'!$AZ102,0))</f>
      </c>
      <c r="F101" s="46" t="e">
        <f ca="1">OFFSET('自動車台帳'!F102,'自動車台帳'!$AZ102,0)</f>
        <v>#N/A</v>
      </c>
      <c r="G101" s="46" t="e">
        <f ca="1">OFFSET('自動車台帳'!G102,'自動車台帳'!$AZ102,0)</f>
        <v>#N/A</v>
      </c>
      <c r="H101" s="47" t="e">
        <f ca="1">OFFSET('自動車台帳'!H102,'自動車台帳'!$AZ102,0)</f>
        <v>#N/A</v>
      </c>
      <c r="I101" s="48" t="e">
        <f ca="1">OFFSET('自動車台帳'!I102,'自動車台帳'!$AZ102,0)</f>
        <v>#N/A</v>
      </c>
      <c r="J101" s="46" t="e">
        <f ca="1">OFFSET('自動車台帳'!J102,'自動車台帳'!$AZ102,0)</f>
        <v>#N/A</v>
      </c>
      <c r="K101" s="46" t="e">
        <f ca="1">OFFSET('自動車台帳'!K102,'自動車台帳'!$AZ102,0)</f>
        <v>#N/A</v>
      </c>
      <c r="L101" s="47" t="e">
        <f ca="1">OFFSET('自動車台帳'!L102,'自動車台帳'!$AZ102,0)</f>
        <v>#N/A</v>
      </c>
      <c r="M101" s="49" t="e">
        <f ca="1">OFFSET('自動車台帳'!M102,'自動車台帳'!$AZ102,0)</f>
        <v>#N/A</v>
      </c>
      <c r="N101" s="50" t="e">
        <f ca="1">OFFSET('自動車台帳'!N102,'自動車台帳'!$AZ102,0)</f>
        <v>#N/A</v>
      </c>
      <c r="O101" s="50" t="e">
        <f ca="1">OFFSET('自動車台帳'!O102,'自動車台帳'!$AZ102,0)</f>
        <v>#N/A</v>
      </c>
      <c r="P101" s="50" t="e">
        <f ca="1">OFFSET('自動車台帳'!P102,'自動車台帳'!$AZ102,0)</f>
        <v>#N/A</v>
      </c>
      <c r="Q101" s="50" t="e">
        <f ca="1">OFFSET('自動車台帳'!Q102,'自動車台帳'!$AZ102,0)</f>
        <v>#N/A</v>
      </c>
      <c r="R101" s="46" t="e">
        <f ca="1">OFFSET('自動車台帳'!AM102,'自動車台帳'!$AZ102,0)</f>
        <v>#N/A</v>
      </c>
      <c r="S101" s="46" t="e">
        <f ca="1">OFFSET('自動車台帳'!AN102,'自動車台帳'!$AZ102,0)</f>
        <v>#N/A</v>
      </c>
      <c r="T101" s="51" t="e">
        <f ca="1">OFFSET('自動車台帳'!$AO102,'自動車台帳'!$AZ102,0)</f>
        <v>#N/A</v>
      </c>
      <c r="U101" s="52" t="e">
        <f ca="1">OFFSET('自動車台帳'!AP102,'自動車台帳'!$AZ102,0)</f>
        <v>#N/A</v>
      </c>
      <c r="V101" s="52" t="e">
        <f ca="1">OFFSET('自動車台帳'!AQ102,'自動車台帳'!$AZ102,0)</f>
        <v>#N/A</v>
      </c>
    </row>
    <row r="102" spans="1:22" ht="13.5">
      <c r="A102" s="46" t="e">
        <f ca="1">OFFSET('自動車台帳'!A103,'自動車台帳'!$AZ103,0)</f>
        <v>#N/A</v>
      </c>
      <c r="B102" s="46" t="e">
        <f ca="1">OFFSET('自動車台帳'!B103,'自動車台帳'!$AZ103,0)</f>
        <v>#N/A</v>
      </c>
      <c r="C102" s="46">
        <f ca="1">IF(ISBLANK('自動車台帳'!C103)=TRUE,"",OFFSET('自動車台帳'!C103,'自動車台帳'!$AZ103,0))</f>
      </c>
      <c r="D102" s="46">
        <f ca="1">IF(ISBLANK('自動車台帳'!D103)=TRUE,"",OFFSET('自動車台帳'!D103,'自動車台帳'!$AZ103,0))</f>
      </c>
      <c r="E102" s="46">
        <f ca="1">IF(ISBLANK('自動車台帳'!E103)=TRUE,"",OFFSET('自動車台帳'!E103,'自動車台帳'!$AZ103,0))</f>
      </c>
      <c r="F102" s="46" t="e">
        <f ca="1">OFFSET('自動車台帳'!F103,'自動車台帳'!$AZ103,0)</f>
        <v>#N/A</v>
      </c>
      <c r="G102" s="46" t="e">
        <f ca="1">OFFSET('自動車台帳'!G103,'自動車台帳'!$AZ103,0)</f>
        <v>#N/A</v>
      </c>
      <c r="H102" s="47" t="e">
        <f ca="1">OFFSET('自動車台帳'!H103,'自動車台帳'!$AZ103,0)</f>
        <v>#N/A</v>
      </c>
      <c r="I102" s="48" t="e">
        <f ca="1">OFFSET('自動車台帳'!I103,'自動車台帳'!$AZ103,0)</f>
        <v>#N/A</v>
      </c>
      <c r="J102" s="46" t="e">
        <f ca="1">OFFSET('自動車台帳'!J103,'自動車台帳'!$AZ103,0)</f>
        <v>#N/A</v>
      </c>
      <c r="K102" s="46" t="e">
        <f ca="1">OFFSET('自動車台帳'!K103,'自動車台帳'!$AZ103,0)</f>
        <v>#N/A</v>
      </c>
      <c r="L102" s="47" t="e">
        <f ca="1">OFFSET('自動車台帳'!L103,'自動車台帳'!$AZ103,0)</f>
        <v>#N/A</v>
      </c>
      <c r="M102" s="49" t="e">
        <f ca="1">OFFSET('自動車台帳'!M103,'自動車台帳'!$AZ103,0)</f>
        <v>#N/A</v>
      </c>
      <c r="N102" s="50" t="e">
        <f ca="1">OFFSET('自動車台帳'!N103,'自動車台帳'!$AZ103,0)</f>
        <v>#N/A</v>
      </c>
      <c r="O102" s="50" t="e">
        <f ca="1">OFFSET('自動車台帳'!O103,'自動車台帳'!$AZ103,0)</f>
        <v>#N/A</v>
      </c>
      <c r="P102" s="50" t="e">
        <f ca="1">OFFSET('自動車台帳'!P103,'自動車台帳'!$AZ103,0)</f>
        <v>#N/A</v>
      </c>
      <c r="Q102" s="50" t="e">
        <f ca="1">OFFSET('自動車台帳'!Q103,'自動車台帳'!$AZ103,0)</f>
        <v>#N/A</v>
      </c>
      <c r="R102" s="46" t="e">
        <f ca="1">OFFSET('自動車台帳'!AM103,'自動車台帳'!$AZ103,0)</f>
        <v>#N/A</v>
      </c>
      <c r="S102" s="46" t="e">
        <f ca="1">OFFSET('自動車台帳'!AN103,'自動車台帳'!$AZ103,0)</f>
        <v>#N/A</v>
      </c>
      <c r="T102" s="51" t="e">
        <f ca="1">OFFSET('自動車台帳'!$AO103,'自動車台帳'!$AZ103,0)</f>
        <v>#N/A</v>
      </c>
      <c r="U102" s="52" t="e">
        <f ca="1">OFFSET('自動車台帳'!AP103,'自動車台帳'!$AZ103,0)</f>
        <v>#N/A</v>
      </c>
      <c r="V102" s="52" t="e">
        <f ca="1">OFFSET('自動車台帳'!AQ103,'自動車台帳'!$AZ103,0)</f>
        <v>#N/A</v>
      </c>
    </row>
    <row r="103" spans="1:22" ht="13.5">
      <c r="A103" s="46" t="e">
        <f ca="1">OFFSET('自動車台帳'!A104,'自動車台帳'!$AZ104,0)</f>
        <v>#N/A</v>
      </c>
      <c r="B103" s="46" t="e">
        <f ca="1">OFFSET('自動車台帳'!B104,'自動車台帳'!$AZ104,0)</f>
        <v>#N/A</v>
      </c>
      <c r="C103" s="46">
        <f ca="1">IF(ISBLANK('自動車台帳'!C104)=TRUE,"",OFFSET('自動車台帳'!C104,'自動車台帳'!$AZ104,0))</f>
      </c>
      <c r="D103" s="46">
        <f ca="1">IF(ISBLANK('自動車台帳'!D104)=TRUE,"",OFFSET('自動車台帳'!D104,'自動車台帳'!$AZ104,0))</f>
      </c>
      <c r="E103" s="46">
        <f ca="1">IF(ISBLANK('自動車台帳'!E104)=TRUE,"",OFFSET('自動車台帳'!E104,'自動車台帳'!$AZ104,0))</f>
      </c>
      <c r="F103" s="46" t="e">
        <f ca="1">OFFSET('自動車台帳'!F104,'自動車台帳'!$AZ104,0)</f>
        <v>#N/A</v>
      </c>
      <c r="G103" s="46" t="e">
        <f ca="1">OFFSET('自動車台帳'!G104,'自動車台帳'!$AZ104,0)</f>
        <v>#N/A</v>
      </c>
      <c r="H103" s="47" t="e">
        <f ca="1">OFFSET('自動車台帳'!H104,'自動車台帳'!$AZ104,0)</f>
        <v>#N/A</v>
      </c>
      <c r="I103" s="48" t="e">
        <f ca="1">OFFSET('自動車台帳'!I104,'自動車台帳'!$AZ104,0)</f>
        <v>#N/A</v>
      </c>
      <c r="J103" s="46" t="e">
        <f ca="1">OFFSET('自動車台帳'!J104,'自動車台帳'!$AZ104,0)</f>
        <v>#N/A</v>
      </c>
      <c r="K103" s="46" t="e">
        <f ca="1">OFFSET('自動車台帳'!K104,'自動車台帳'!$AZ104,0)</f>
        <v>#N/A</v>
      </c>
      <c r="L103" s="47" t="e">
        <f ca="1">OFFSET('自動車台帳'!L104,'自動車台帳'!$AZ104,0)</f>
        <v>#N/A</v>
      </c>
      <c r="M103" s="49" t="e">
        <f ca="1">OFFSET('自動車台帳'!M104,'自動車台帳'!$AZ104,0)</f>
        <v>#N/A</v>
      </c>
      <c r="N103" s="50" t="e">
        <f ca="1">OFFSET('自動車台帳'!N104,'自動車台帳'!$AZ104,0)</f>
        <v>#N/A</v>
      </c>
      <c r="O103" s="50" t="e">
        <f ca="1">OFFSET('自動車台帳'!O104,'自動車台帳'!$AZ104,0)</f>
        <v>#N/A</v>
      </c>
      <c r="P103" s="50" t="e">
        <f ca="1">OFFSET('自動車台帳'!P104,'自動車台帳'!$AZ104,0)</f>
        <v>#N/A</v>
      </c>
      <c r="Q103" s="50" t="e">
        <f ca="1">OFFSET('自動車台帳'!Q104,'自動車台帳'!$AZ104,0)</f>
        <v>#N/A</v>
      </c>
      <c r="R103" s="46" t="e">
        <f ca="1">OFFSET('自動車台帳'!AM104,'自動車台帳'!$AZ104,0)</f>
        <v>#N/A</v>
      </c>
      <c r="S103" s="46" t="e">
        <f ca="1">OFFSET('自動車台帳'!AN104,'自動車台帳'!$AZ104,0)</f>
        <v>#N/A</v>
      </c>
      <c r="T103" s="51" t="e">
        <f ca="1">OFFSET('自動車台帳'!$AO104,'自動車台帳'!$AZ104,0)</f>
        <v>#N/A</v>
      </c>
      <c r="U103" s="52" t="e">
        <f ca="1">OFFSET('自動車台帳'!AP104,'自動車台帳'!$AZ104,0)</f>
        <v>#N/A</v>
      </c>
      <c r="V103" s="52" t="e">
        <f ca="1">OFFSET('自動車台帳'!AQ104,'自動車台帳'!$AZ104,0)</f>
        <v>#N/A</v>
      </c>
    </row>
    <row r="104" spans="1:22" ht="13.5">
      <c r="A104" s="46" t="e">
        <f ca="1">OFFSET('自動車台帳'!A105,'自動車台帳'!$AZ105,0)</f>
        <v>#N/A</v>
      </c>
      <c r="B104" s="46" t="e">
        <f ca="1">OFFSET('自動車台帳'!B105,'自動車台帳'!$AZ105,0)</f>
        <v>#N/A</v>
      </c>
      <c r="C104" s="46">
        <f ca="1">IF(ISBLANK('自動車台帳'!C105)=TRUE,"",OFFSET('自動車台帳'!C105,'自動車台帳'!$AZ105,0))</f>
      </c>
      <c r="D104" s="46">
        <f ca="1">IF(ISBLANK('自動車台帳'!D105)=TRUE,"",OFFSET('自動車台帳'!D105,'自動車台帳'!$AZ105,0))</f>
      </c>
      <c r="E104" s="46">
        <f ca="1">IF(ISBLANK('自動車台帳'!E105)=TRUE,"",OFFSET('自動車台帳'!E105,'自動車台帳'!$AZ105,0))</f>
      </c>
      <c r="F104" s="46" t="e">
        <f ca="1">OFFSET('自動車台帳'!F105,'自動車台帳'!$AZ105,0)</f>
        <v>#N/A</v>
      </c>
      <c r="G104" s="46" t="e">
        <f ca="1">OFFSET('自動車台帳'!G105,'自動車台帳'!$AZ105,0)</f>
        <v>#N/A</v>
      </c>
      <c r="H104" s="47" t="e">
        <f ca="1">OFFSET('自動車台帳'!H105,'自動車台帳'!$AZ105,0)</f>
        <v>#N/A</v>
      </c>
      <c r="I104" s="48" t="e">
        <f ca="1">OFFSET('自動車台帳'!I105,'自動車台帳'!$AZ105,0)</f>
        <v>#N/A</v>
      </c>
      <c r="J104" s="46" t="e">
        <f ca="1">OFFSET('自動車台帳'!J105,'自動車台帳'!$AZ105,0)</f>
        <v>#N/A</v>
      </c>
      <c r="K104" s="46" t="e">
        <f ca="1">OFFSET('自動車台帳'!K105,'自動車台帳'!$AZ105,0)</f>
        <v>#N/A</v>
      </c>
      <c r="L104" s="47" t="e">
        <f ca="1">OFFSET('自動車台帳'!L105,'自動車台帳'!$AZ105,0)</f>
        <v>#N/A</v>
      </c>
      <c r="M104" s="49" t="e">
        <f ca="1">OFFSET('自動車台帳'!M105,'自動車台帳'!$AZ105,0)</f>
        <v>#N/A</v>
      </c>
      <c r="N104" s="50" t="e">
        <f ca="1">OFFSET('自動車台帳'!N105,'自動車台帳'!$AZ105,0)</f>
        <v>#N/A</v>
      </c>
      <c r="O104" s="50" t="e">
        <f ca="1">OFFSET('自動車台帳'!O105,'自動車台帳'!$AZ105,0)</f>
        <v>#N/A</v>
      </c>
      <c r="P104" s="50" t="e">
        <f ca="1">OFFSET('自動車台帳'!P105,'自動車台帳'!$AZ105,0)</f>
        <v>#N/A</v>
      </c>
      <c r="Q104" s="50" t="e">
        <f ca="1">OFFSET('自動車台帳'!Q105,'自動車台帳'!$AZ105,0)</f>
        <v>#N/A</v>
      </c>
      <c r="R104" s="46" t="e">
        <f ca="1">OFFSET('自動車台帳'!AM105,'自動車台帳'!$AZ105,0)</f>
        <v>#N/A</v>
      </c>
      <c r="S104" s="46" t="e">
        <f ca="1">OFFSET('自動車台帳'!AN105,'自動車台帳'!$AZ105,0)</f>
        <v>#N/A</v>
      </c>
      <c r="T104" s="51" t="e">
        <f ca="1">OFFSET('自動車台帳'!$AO105,'自動車台帳'!$AZ105,0)</f>
        <v>#N/A</v>
      </c>
      <c r="U104" s="52" t="e">
        <f ca="1">OFFSET('自動車台帳'!AP105,'自動車台帳'!$AZ105,0)</f>
        <v>#N/A</v>
      </c>
      <c r="V104" s="52" t="e">
        <f ca="1">OFFSET('自動車台帳'!AQ105,'自動車台帳'!$AZ105,0)</f>
        <v>#N/A</v>
      </c>
    </row>
    <row r="105" spans="1:22" ht="13.5">
      <c r="A105" s="46" t="e">
        <f ca="1">OFFSET('自動車台帳'!A106,'自動車台帳'!$AZ106,0)</f>
        <v>#N/A</v>
      </c>
      <c r="B105" s="46" t="e">
        <f ca="1">OFFSET('自動車台帳'!B106,'自動車台帳'!$AZ106,0)</f>
        <v>#N/A</v>
      </c>
      <c r="C105" s="46">
        <f ca="1">IF(ISBLANK('自動車台帳'!C106)=TRUE,"",OFFSET('自動車台帳'!C106,'自動車台帳'!$AZ106,0))</f>
      </c>
      <c r="D105" s="46">
        <f ca="1">IF(ISBLANK('自動車台帳'!D106)=TRUE,"",OFFSET('自動車台帳'!D106,'自動車台帳'!$AZ106,0))</f>
      </c>
      <c r="E105" s="46">
        <f ca="1">IF(ISBLANK('自動車台帳'!E106)=TRUE,"",OFFSET('自動車台帳'!E106,'自動車台帳'!$AZ106,0))</f>
      </c>
      <c r="F105" s="46" t="e">
        <f ca="1">OFFSET('自動車台帳'!F106,'自動車台帳'!$AZ106,0)</f>
        <v>#N/A</v>
      </c>
      <c r="G105" s="46" t="e">
        <f ca="1">OFFSET('自動車台帳'!G106,'自動車台帳'!$AZ106,0)</f>
        <v>#N/A</v>
      </c>
      <c r="H105" s="47" t="e">
        <f ca="1">OFFSET('自動車台帳'!H106,'自動車台帳'!$AZ106,0)</f>
        <v>#N/A</v>
      </c>
      <c r="I105" s="48" t="e">
        <f ca="1">OFFSET('自動車台帳'!I106,'自動車台帳'!$AZ106,0)</f>
        <v>#N/A</v>
      </c>
      <c r="J105" s="46" t="e">
        <f ca="1">OFFSET('自動車台帳'!J106,'自動車台帳'!$AZ106,0)</f>
        <v>#N/A</v>
      </c>
      <c r="K105" s="46" t="e">
        <f ca="1">OFFSET('自動車台帳'!K106,'自動車台帳'!$AZ106,0)</f>
        <v>#N/A</v>
      </c>
      <c r="L105" s="47" t="e">
        <f ca="1">OFFSET('自動車台帳'!L106,'自動車台帳'!$AZ106,0)</f>
        <v>#N/A</v>
      </c>
      <c r="M105" s="49" t="e">
        <f ca="1">OFFSET('自動車台帳'!M106,'自動車台帳'!$AZ106,0)</f>
        <v>#N/A</v>
      </c>
      <c r="N105" s="50" t="e">
        <f ca="1">OFFSET('自動車台帳'!N106,'自動車台帳'!$AZ106,0)</f>
        <v>#N/A</v>
      </c>
      <c r="O105" s="50" t="e">
        <f ca="1">OFFSET('自動車台帳'!O106,'自動車台帳'!$AZ106,0)</f>
        <v>#N/A</v>
      </c>
      <c r="P105" s="50" t="e">
        <f ca="1">OFFSET('自動車台帳'!P106,'自動車台帳'!$AZ106,0)</f>
        <v>#N/A</v>
      </c>
      <c r="Q105" s="50" t="e">
        <f ca="1">OFFSET('自動車台帳'!Q106,'自動車台帳'!$AZ106,0)</f>
        <v>#N/A</v>
      </c>
      <c r="R105" s="46" t="e">
        <f ca="1">OFFSET('自動車台帳'!AM106,'自動車台帳'!$AZ106,0)</f>
        <v>#N/A</v>
      </c>
      <c r="S105" s="46" t="e">
        <f ca="1">OFFSET('自動車台帳'!AN106,'自動車台帳'!$AZ106,0)</f>
        <v>#N/A</v>
      </c>
      <c r="T105" s="51" t="e">
        <f ca="1">OFFSET('自動車台帳'!$AO106,'自動車台帳'!$AZ106,0)</f>
        <v>#N/A</v>
      </c>
      <c r="U105" s="52" t="e">
        <f ca="1">OFFSET('自動車台帳'!AP106,'自動車台帳'!$AZ106,0)</f>
        <v>#N/A</v>
      </c>
      <c r="V105" s="52" t="e">
        <f ca="1">OFFSET('自動車台帳'!AQ106,'自動車台帳'!$AZ106,0)</f>
        <v>#N/A</v>
      </c>
    </row>
    <row r="106" spans="1:22" ht="13.5">
      <c r="A106" s="46" t="e">
        <f ca="1">OFFSET('自動車台帳'!A107,'自動車台帳'!$AZ107,0)</f>
        <v>#N/A</v>
      </c>
      <c r="B106" s="46" t="e">
        <f ca="1">OFFSET('自動車台帳'!B107,'自動車台帳'!$AZ107,0)</f>
        <v>#N/A</v>
      </c>
      <c r="C106" s="46">
        <f ca="1">IF(ISBLANK('自動車台帳'!C107)=TRUE,"",OFFSET('自動車台帳'!C107,'自動車台帳'!$AZ107,0))</f>
      </c>
      <c r="D106" s="46">
        <f ca="1">IF(ISBLANK('自動車台帳'!D107)=TRUE,"",OFFSET('自動車台帳'!D107,'自動車台帳'!$AZ107,0))</f>
      </c>
      <c r="E106" s="46">
        <f ca="1">IF(ISBLANK('自動車台帳'!E107)=TRUE,"",OFFSET('自動車台帳'!E107,'自動車台帳'!$AZ107,0))</f>
      </c>
      <c r="F106" s="46" t="e">
        <f ca="1">OFFSET('自動車台帳'!F107,'自動車台帳'!$AZ107,0)</f>
        <v>#N/A</v>
      </c>
      <c r="G106" s="46" t="e">
        <f ca="1">OFFSET('自動車台帳'!G107,'自動車台帳'!$AZ107,0)</f>
        <v>#N/A</v>
      </c>
      <c r="H106" s="47" t="e">
        <f ca="1">OFFSET('自動車台帳'!H107,'自動車台帳'!$AZ107,0)</f>
        <v>#N/A</v>
      </c>
      <c r="I106" s="48" t="e">
        <f ca="1">OFFSET('自動車台帳'!I107,'自動車台帳'!$AZ107,0)</f>
        <v>#N/A</v>
      </c>
      <c r="J106" s="46" t="e">
        <f ca="1">OFFSET('自動車台帳'!J107,'自動車台帳'!$AZ107,0)</f>
        <v>#N/A</v>
      </c>
      <c r="K106" s="46" t="e">
        <f ca="1">OFFSET('自動車台帳'!K107,'自動車台帳'!$AZ107,0)</f>
        <v>#N/A</v>
      </c>
      <c r="L106" s="47" t="e">
        <f ca="1">OFFSET('自動車台帳'!L107,'自動車台帳'!$AZ107,0)</f>
        <v>#N/A</v>
      </c>
      <c r="M106" s="49" t="e">
        <f ca="1">OFFSET('自動車台帳'!M107,'自動車台帳'!$AZ107,0)</f>
        <v>#N/A</v>
      </c>
      <c r="N106" s="50" t="e">
        <f ca="1">OFFSET('自動車台帳'!N107,'自動車台帳'!$AZ107,0)</f>
        <v>#N/A</v>
      </c>
      <c r="O106" s="50" t="e">
        <f ca="1">OFFSET('自動車台帳'!O107,'自動車台帳'!$AZ107,0)</f>
        <v>#N/A</v>
      </c>
      <c r="P106" s="50" t="e">
        <f ca="1">OFFSET('自動車台帳'!P107,'自動車台帳'!$AZ107,0)</f>
        <v>#N/A</v>
      </c>
      <c r="Q106" s="50" t="e">
        <f ca="1">OFFSET('自動車台帳'!Q107,'自動車台帳'!$AZ107,0)</f>
        <v>#N/A</v>
      </c>
      <c r="R106" s="46" t="e">
        <f ca="1">OFFSET('自動車台帳'!AM107,'自動車台帳'!$AZ107,0)</f>
        <v>#N/A</v>
      </c>
      <c r="S106" s="46" t="e">
        <f ca="1">OFFSET('自動車台帳'!AN107,'自動車台帳'!$AZ107,0)</f>
        <v>#N/A</v>
      </c>
      <c r="T106" s="51" t="e">
        <f ca="1">OFFSET('自動車台帳'!$AO107,'自動車台帳'!$AZ107,0)</f>
        <v>#N/A</v>
      </c>
      <c r="U106" s="52" t="e">
        <f ca="1">OFFSET('自動車台帳'!AP107,'自動車台帳'!$AZ107,0)</f>
        <v>#N/A</v>
      </c>
      <c r="V106" s="52" t="e">
        <f ca="1">OFFSET('自動車台帳'!AQ107,'自動車台帳'!$AZ107,0)</f>
        <v>#N/A</v>
      </c>
    </row>
    <row r="107" spans="1:22" ht="13.5">
      <c r="A107" s="46" t="e">
        <f ca="1">OFFSET('自動車台帳'!A108,'自動車台帳'!$AZ108,0)</f>
        <v>#N/A</v>
      </c>
      <c r="B107" s="46" t="e">
        <f ca="1">OFFSET('自動車台帳'!B108,'自動車台帳'!$AZ108,0)</f>
        <v>#N/A</v>
      </c>
      <c r="C107" s="46">
        <f ca="1">IF(ISBLANK('自動車台帳'!C108)=TRUE,"",OFFSET('自動車台帳'!C108,'自動車台帳'!$AZ108,0))</f>
      </c>
      <c r="D107" s="46">
        <f ca="1">IF(ISBLANK('自動車台帳'!D108)=TRUE,"",OFFSET('自動車台帳'!D108,'自動車台帳'!$AZ108,0))</f>
      </c>
      <c r="E107" s="46">
        <f ca="1">IF(ISBLANK('自動車台帳'!E108)=TRUE,"",OFFSET('自動車台帳'!E108,'自動車台帳'!$AZ108,0))</f>
      </c>
      <c r="F107" s="46" t="e">
        <f ca="1">OFFSET('自動車台帳'!F108,'自動車台帳'!$AZ108,0)</f>
        <v>#N/A</v>
      </c>
      <c r="G107" s="46" t="e">
        <f ca="1">OFFSET('自動車台帳'!G108,'自動車台帳'!$AZ108,0)</f>
        <v>#N/A</v>
      </c>
      <c r="H107" s="47" t="e">
        <f ca="1">OFFSET('自動車台帳'!H108,'自動車台帳'!$AZ108,0)</f>
        <v>#N/A</v>
      </c>
      <c r="I107" s="48" t="e">
        <f ca="1">OFFSET('自動車台帳'!I108,'自動車台帳'!$AZ108,0)</f>
        <v>#N/A</v>
      </c>
      <c r="J107" s="46" t="e">
        <f ca="1">OFFSET('自動車台帳'!J108,'自動車台帳'!$AZ108,0)</f>
        <v>#N/A</v>
      </c>
      <c r="K107" s="46" t="e">
        <f ca="1">OFFSET('自動車台帳'!K108,'自動車台帳'!$AZ108,0)</f>
        <v>#N/A</v>
      </c>
      <c r="L107" s="47" t="e">
        <f ca="1">OFFSET('自動車台帳'!L108,'自動車台帳'!$AZ108,0)</f>
        <v>#N/A</v>
      </c>
      <c r="M107" s="49" t="e">
        <f ca="1">OFFSET('自動車台帳'!M108,'自動車台帳'!$AZ108,0)</f>
        <v>#N/A</v>
      </c>
      <c r="N107" s="50" t="e">
        <f ca="1">OFFSET('自動車台帳'!N108,'自動車台帳'!$AZ108,0)</f>
        <v>#N/A</v>
      </c>
      <c r="O107" s="50" t="e">
        <f ca="1">OFFSET('自動車台帳'!O108,'自動車台帳'!$AZ108,0)</f>
        <v>#N/A</v>
      </c>
      <c r="P107" s="50" t="e">
        <f ca="1">OFFSET('自動車台帳'!P108,'自動車台帳'!$AZ108,0)</f>
        <v>#N/A</v>
      </c>
      <c r="Q107" s="50" t="e">
        <f ca="1">OFFSET('自動車台帳'!Q108,'自動車台帳'!$AZ108,0)</f>
        <v>#N/A</v>
      </c>
      <c r="R107" s="46" t="e">
        <f ca="1">OFFSET('自動車台帳'!AM108,'自動車台帳'!$AZ108,0)</f>
        <v>#N/A</v>
      </c>
      <c r="S107" s="46" t="e">
        <f ca="1">OFFSET('自動車台帳'!AN108,'自動車台帳'!$AZ108,0)</f>
        <v>#N/A</v>
      </c>
      <c r="T107" s="51" t="e">
        <f ca="1">OFFSET('自動車台帳'!$AO108,'自動車台帳'!$AZ108,0)</f>
        <v>#N/A</v>
      </c>
      <c r="U107" s="52" t="e">
        <f ca="1">OFFSET('自動車台帳'!AP108,'自動車台帳'!$AZ108,0)</f>
        <v>#N/A</v>
      </c>
      <c r="V107" s="52" t="e">
        <f ca="1">OFFSET('自動車台帳'!AQ108,'自動車台帳'!$AZ108,0)</f>
        <v>#N/A</v>
      </c>
    </row>
    <row r="108" spans="1:22" ht="13.5">
      <c r="A108" s="46" t="e">
        <f ca="1">OFFSET('自動車台帳'!A109,'自動車台帳'!$AZ109,0)</f>
        <v>#N/A</v>
      </c>
      <c r="B108" s="46" t="e">
        <f ca="1">OFFSET('自動車台帳'!B109,'自動車台帳'!$AZ109,0)</f>
        <v>#N/A</v>
      </c>
      <c r="C108" s="46">
        <f ca="1">IF(ISBLANK('自動車台帳'!C109)=TRUE,"",OFFSET('自動車台帳'!C109,'自動車台帳'!$AZ109,0))</f>
      </c>
      <c r="D108" s="46">
        <f ca="1">IF(ISBLANK('自動車台帳'!D109)=TRUE,"",OFFSET('自動車台帳'!D109,'自動車台帳'!$AZ109,0))</f>
      </c>
      <c r="E108" s="46">
        <f ca="1">IF(ISBLANK('自動車台帳'!E109)=TRUE,"",OFFSET('自動車台帳'!E109,'自動車台帳'!$AZ109,0))</f>
      </c>
      <c r="F108" s="46" t="e">
        <f ca="1">OFFSET('自動車台帳'!F109,'自動車台帳'!$AZ109,0)</f>
        <v>#N/A</v>
      </c>
      <c r="G108" s="46" t="e">
        <f ca="1">OFFSET('自動車台帳'!G109,'自動車台帳'!$AZ109,0)</f>
        <v>#N/A</v>
      </c>
      <c r="H108" s="47" t="e">
        <f ca="1">OFFSET('自動車台帳'!H109,'自動車台帳'!$AZ109,0)</f>
        <v>#N/A</v>
      </c>
      <c r="I108" s="48" t="e">
        <f ca="1">OFFSET('自動車台帳'!I109,'自動車台帳'!$AZ109,0)</f>
        <v>#N/A</v>
      </c>
      <c r="J108" s="46" t="e">
        <f ca="1">OFFSET('自動車台帳'!J109,'自動車台帳'!$AZ109,0)</f>
        <v>#N/A</v>
      </c>
      <c r="K108" s="46" t="e">
        <f ca="1">OFFSET('自動車台帳'!K109,'自動車台帳'!$AZ109,0)</f>
        <v>#N/A</v>
      </c>
      <c r="L108" s="47" t="e">
        <f ca="1">OFFSET('自動車台帳'!L109,'自動車台帳'!$AZ109,0)</f>
        <v>#N/A</v>
      </c>
      <c r="M108" s="49" t="e">
        <f ca="1">OFFSET('自動車台帳'!M109,'自動車台帳'!$AZ109,0)</f>
        <v>#N/A</v>
      </c>
      <c r="N108" s="50" t="e">
        <f ca="1">OFFSET('自動車台帳'!N109,'自動車台帳'!$AZ109,0)</f>
        <v>#N/A</v>
      </c>
      <c r="O108" s="50" t="e">
        <f ca="1">OFFSET('自動車台帳'!O109,'自動車台帳'!$AZ109,0)</f>
        <v>#N/A</v>
      </c>
      <c r="P108" s="50" t="e">
        <f ca="1">OFFSET('自動車台帳'!P109,'自動車台帳'!$AZ109,0)</f>
        <v>#N/A</v>
      </c>
      <c r="Q108" s="50" t="e">
        <f ca="1">OFFSET('自動車台帳'!Q109,'自動車台帳'!$AZ109,0)</f>
        <v>#N/A</v>
      </c>
      <c r="R108" s="46" t="e">
        <f ca="1">OFFSET('自動車台帳'!AM109,'自動車台帳'!$AZ109,0)</f>
        <v>#N/A</v>
      </c>
      <c r="S108" s="46" t="e">
        <f ca="1">OFFSET('自動車台帳'!AN109,'自動車台帳'!$AZ109,0)</f>
        <v>#N/A</v>
      </c>
      <c r="T108" s="51" t="e">
        <f ca="1">OFFSET('自動車台帳'!$AO109,'自動車台帳'!$AZ109,0)</f>
        <v>#N/A</v>
      </c>
      <c r="U108" s="52" t="e">
        <f ca="1">OFFSET('自動車台帳'!AP109,'自動車台帳'!$AZ109,0)</f>
        <v>#N/A</v>
      </c>
      <c r="V108" s="52" t="e">
        <f ca="1">OFFSET('自動車台帳'!AQ109,'自動車台帳'!$AZ109,0)</f>
        <v>#N/A</v>
      </c>
    </row>
    <row r="109" spans="1:22" ht="13.5">
      <c r="A109" s="46" t="e">
        <f ca="1">OFFSET('自動車台帳'!A110,'自動車台帳'!$AZ110,0)</f>
        <v>#N/A</v>
      </c>
      <c r="B109" s="46" t="e">
        <f ca="1">OFFSET('自動車台帳'!B110,'自動車台帳'!$AZ110,0)</f>
        <v>#N/A</v>
      </c>
      <c r="C109" s="46">
        <f ca="1">IF(ISBLANK('自動車台帳'!C110)=TRUE,"",OFFSET('自動車台帳'!C110,'自動車台帳'!$AZ110,0))</f>
      </c>
      <c r="D109" s="46">
        <f ca="1">IF(ISBLANK('自動車台帳'!D110)=TRUE,"",OFFSET('自動車台帳'!D110,'自動車台帳'!$AZ110,0))</f>
      </c>
      <c r="E109" s="46">
        <f ca="1">IF(ISBLANK('自動車台帳'!E110)=TRUE,"",OFFSET('自動車台帳'!E110,'自動車台帳'!$AZ110,0))</f>
      </c>
      <c r="F109" s="46" t="e">
        <f ca="1">OFFSET('自動車台帳'!F110,'自動車台帳'!$AZ110,0)</f>
        <v>#N/A</v>
      </c>
      <c r="G109" s="46" t="e">
        <f ca="1">OFFSET('自動車台帳'!G110,'自動車台帳'!$AZ110,0)</f>
        <v>#N/A</v>
      </c>
      <c r="H109" s="47" t="e">
        <f ca="1">OFFSET('自動車台帳'!H110,'自動車台帳'!$AZ110,0)</f>
        <v>#N/A</v>
      </c>
      <c r="I109" s="48" t="e">
        <f ca="1">OFFSET('自動車台帳'!I110,'自動車台帳'!$AZ110,0)</f>
        <v>#N/A</v>
      </c>
      <c r="J109" s="46" t="e">
        <f ca="1">OFFSET('自動車台帳'!J110,'自動車台帳'!$AZ110,0)</f>
        <v>#N/A</v>
      </c>
      <c r="K109" s="46" t="e">
        <f ca="1">OFFSET('自動車台帳'!K110,'自動車台帳'!$AZ110,0)</f>
        <v>#N/A</v>
      </c>
      <c r="L109" s="47" t="e">
        <f ca="1">OFFSET('自動車台帳'!L110,'自動車台帳'!$AZ110,0)</f>
        <v>#N/A</v>
      </c>
      <c r="M109" s="49" t="e">
        <f ca="1">OFFSET('自動車台帳'!M110,'自動車台帳'!$AZ110,0)</f>
        <v>#N/A</v>
      </c>
      <c r="N109" s="50" t="e">
        <f ca="1">OFFSET('自動車台帳'!N110,'自動車台帳'!$AZ110,0)</f>
        <v>#N/A</v>
      </c>
      <c r="O109" s="50" t="e">
        <f ca="1">OFFSET('自動車台帳'!O110,'自動車台帳'!$AZ110,0)</f>
        <v>#N/A</v>
      </c>
      <c r="P109" s="50" t="e">
        <f ca="1">OFFSET('自動車台帳'!P110,'自動車台帳'!$AZ110,0)</f>
        <v>#N/A</v>
      </c>
      <c r="Q109" s="50" t="e">
        <f ca="1">OFFSET('自動車台帳'!Q110,'自動車台帳'!$AZ110,0)</f>
        <v>#N/A</v>
      </c>
      <c r="R109" s="46" t="e">
        <f ca="1">OFFSET('自動車台帳'!AM110,'自動車台帳'!$AZ110,0)</f>
        <v>#N/A</v>
      </c>
      <c r="S109" s="46" t="e">
        <f ca="1">OFFSET('自動車台帳'!AN110,'自動車台帳'!$AZ110,0)</f>
        <v>#N/A</v>
      </c>
      <c r="T109" s="51" t="e">
        <f ca="1">OFFSET('自動車台帳'!$AO110,'自動車台帳'!$AZ110,0)</f>
        <v>#N/A</v>
      </c>
      <c r="U109" s="52" t="e">
        <f ca="1">OFFSET('自動車台帳'!AP110,'自動車台帳'!$AZ110,0)</f>
        <v>#N/A</v>
      </c>
      <c r="V109" s="52" t="e">
        <f ca="1">OFFSET('自動車台帳'!AQ110,'自動車台帳'!$AZ110,0)</f>
        <v>#N/A</v>
      </c>
    </row>
    <row r="110" spans="1:22" ht="13.5">
      <c r="A110" s="46" t="e">
        <f ca="1">OFFSET('自動車台帳'!A111,'自動車台帳'!$AZ111,0)</f>
        <v>#N/A</v>
      </c>
      <c r="B110" s="46" t="e">
        <f ca="1">OFFSET('自動車台帳'!B111,'自動車台帳'!$AZ111,0)</f>
        <v>#N/A</v>
      </c>
      <c r="C110" s="46">
        <f ca="1">IF(ISBLANK('自動車台帳'!C111)=TRUE,"",OFFSET('自動車台帳'!C111,'自動車台帳'!$AZ111,0))</f>
      </c>
      <c r="D110" s="46">
        <f ca="1">IF(ISBLANK('自動車台帳'!D111)=TRUE,"",OFFSET('自動車台帳'!D111,'自動車台帳'!$AZ111,0))</f>
      </c>
      <c r="E110" s="46">
        <f ca="1">IF(ISBLANK('自動車台帳'!E111)=TRUE,"",OFFSET('自動車台帳'!E111,'自動車台帳'!$AZ111,0))</f>
      </c>
      <c r="F110" s="46" t="e">
        <f ca="1">OFFSET('自動車台帳'!F111,'自動車台帳'!$AZ111,0)</f>
        <v>#N/A</v>
      </c>
      <c r="G110" s="46" t="e">
        <f ca="1">OFFSET('自動車台帳'!G111,'自動車台帳'!$AZ111,0)</f>
        <v>#N/A</v>
      </c>
      <c r="H110" s="47" t="e">
        <f ca="1">OFFSET('自動車台帳'!H111,'自動車台帳'!$AZ111,0)</f>
        <v>#N/A</v>
      </c>
      <c r="I110" s="48" t="e">
        <f ca="1">OFFSET('自動車台帳'!I111,'自動車台帳'!$AZ111,0)</f>
        <v>#N/A</v>
      </c>
      <c r="J110" s="46" t="e">
        <f ca="1">OFFSET('自動車台帳'!J111,'自動車台帳'!$AZ111,0)</f>
        <v>#N/A</v>
      </c>
      <c r="K110" s="46" t="e">
        <f ca="1">OFFSET('自動車台帳'!K111,'自動車台帳'!$AZ111,0)</f>
        <v>#N/A</v>
      </c>
      <c r="L110" s="47" t="e">
        <f ca="1">OFFSET('自動車台帳'!L111,'自動車台帳'!$AZ111,0)</f>
        <v>#N/A</v>
      </c>
      <c r="M110" s="49" t="e">
        <f ca="1">OFFSET('自動車台帳'!M111,'自動車台帳'!$AZ111,0)</f>
        <v>#N/A</v>
      </c>
      <c r="N110" s="50" t="e">
        <f ca="1">OFFSET('自動車台帳'!N111,'自動車台帳'!$AZ111,0)</f>
        <v>#N/A</v>
      </c>
      <c r="O110" s="50" t="e">
        <f ca="1">OFFSET('自動車台帳'!O111,'自動車台帳'!$AZ111,0)</f>
        <v>#N/A</v>
      </c>
      <c r="P110" s="50" t="e">
        <f ca="1">OFFSET('自動車台帳'!P111,'自動車台帳'!$AZ111,0)</f>
        <v>#N/A</v>
      </c>
      <c r="Q110" s="50" t="e">
        <f ca="1">OFFSET('自動車台帳'!Q111,'自動車台帳'!$AZ111,0)</f>
        <v>#N/A</v>
      </c>
      <c r="R110" s="46" t="e">
        <f ca="1">OFFSET('自動車台帳'!AM111,'自動車台帳'!$AZ111,0)</f>
        <v>#N/A</v>
      </c>
      <c r="S110" s="46" t="e">
        <f ca="1">OFFSET('自動車台帳'!AN111,'自動車台帳'!$AZ111,0)</f>
        <v>#N/A</v>
      </c>
      <c r="T110" s="51" t="e">
        <f ca="1">OFFSET('自動車台帳'!$AO111,'自動車台帳'!$AZ111,0)</f>
        <v>#N/A</v>
      </c>
      <c r="U110" s="52" t="e">
        <f ca="1">OFFSET('自動車台帳'!AP111,'自動車台帳'!$AZ111,0)</f>
        <v>#N/A</v>
      </c>
      <c r="V110" s="52" t="e">
        <f ca="1">OFFSET('自動車台帳'!AQ111,'自動車台帳'!$AZ111,0)</f>
        <v>#N/A</v>
      </c>
    </row>
    <row r="111" spans="1:22" ht="13.5">
      <c r="A111" s="46" t="e">
        <f ca="1">OFFSET('自動車台帳'!A112,'自動車台帳'!$AZ112,0)</f>
        <v>#N/A</v>
      </c>
      <c r="B111" s="46" t="e">
        <f ca="1">OFFSET('自動車台帳'!B112,'自動車台帳'!$AZ112,0)</f>
        <v>#N/A</v>
      </c>
      <c r="C111" s="46">
        <f ca="1">IF(ISBLANK('自動車台帳'!C112)=TRUE,"",OFFSET('自動車台帳'!C112,'自動車台帳'!$AZ112,0))</f>
      </c>
      <c r="D111" s="46">
        <f ca="1">IF(ISBLANK('自動車台帳'!D112)=TRUE,"",OFFSET('自動車台帳'!D112,'自動車台帳'!$AZ112,0))</f>
      </c>
      <c r="E111" s="46">
        <f ca="1">IF(ISBLANK('自動車台帳'!E112)=TRUE,"",OFFSET('自動車台帳'!E112,'自動車台帳'!$AZ112,0))</f>
      </c>
      <c r="F111" s="46" t="e">
        <f ca="1">OFFSET('自動車台帳'!F112,'自動車台帳'!$AZ112,0)</f>
        <v>#N/A</v>
      </c>
      <c r="G111" s="46" t="e">
        <f ca="1">OFFSET('自動車台帳'!G112,'自動車台帳'!$AZ112,0)</f>
        <v>#N/A</v>
      </c>
      <c r="H111" s="47" t="e">
        <f ca="1">OFFSET('自動車台帳'!H112,'自動車台帳'!$AZ112,0)</f>
        <v>#N/A</v>
      </c>
      <c r="I111" s="48" t="e">
        <f ca="1">OFFSET('自動車台帳'!I112,'自動車台帳'!$AZ112,0)</f>
        <v>#N/A</v>
      </c>
      <c r="J111" s="46" t="e">
        <f ca="1">OFFSET('自動車台帳'!J112,'自動車台帳'!$AZ112,0)</f>
        <v>#N/A</v>
      </c>
      <c r="K111" s="46" t="e">
        <f ca="1">OFFSET('自動車台帳'!K112,'自動車台帳'!$AZ112,0)</f>
        <v>#N/A</v>
      </c>
      <c r="L111" s="47" t="e">
        <f ca="1">OFFSET('自動車台帳'!L112,'自動車台帳'!$AZ112,0)</f>
        <v>#N/A</v>
      </c>
      <c r="M111" s="49" t="e">
        <f ca="1">OFFSET('自動車台帳'!M112,'自動車台帳'!$AZ112,0)</f>
        <v>#N/A</v>
      </c>
      <c r="N111" s="50" t="e">
        <f ca="1">OFFSET('自動車台帳'!N112,'自動車台帳'!$AZ112,0)</f>
        <v>#N/A</v>
      </c>
      <c r="O111" s="50" t="e">
        <f ca="1">OFFSET('自動車台帳'!O112,'自動車台帳'!$AZ112,0)</f>
        <v>#N/A</v>
      </c>
      <c r="P111" s="50" t="e">
        <f ca="1">OFFSET('自動車台帳'!P112,'自動車台帳'!$AZ112,0)</f>
        <v>#N/A</v>
      </c>
      <c r="Q111" s="50" t="e">
        <f ca="1">OFFSET('自動車台帳'!Q112,'自動車台帳'!$AZ112,0)</f>
        <v>#N/A</v>
      </c>
      <c r="R111" s="46" t="e">
        <f ca="1">OFFSET('自動車台帳'!AM112,'自動車台帳'!$AZ112,0)</f>
        <v>#N/A</v>
      </c>
      <c r="S111" s="46" t="e">
        <f ca="1">OFFSET('自動車台帳'!AN112,'自動車台帳'!$AZ112,0)</f>
        <v>#N/A</v>
      </c>
      <c r="T111" s="51" t="e">
        <f ca="1">OFFSET('自動車台帳'!$AO112,'自動車台帳'!$AZ112,0)</f>
        <v>#N/A</v>
      </c>
      <c r="U111" s="52" t="e">
        <f ca="1">OFFSET('自動車台帳'!AP112,'自動車台帳'!$AZ112,0)</f>
        <v>#N/A</v>
      </c>
      <c r="V111" s="52" t="e">
        <f ca="1">OFFSET('自動車台帳'!AQ112,'自動車台帳'!$AZ112,0)</f>
        <v>#N/A</v>
      </c>
    </row>
    <row r="112" spans="1:22" ht="13.5">
      <c r="A112" s="46" t="e">
        <f ca="1">OFFSET('自動車台帳'!A113,'自動車台帳'!$AZ113,0)</f>
        <v>#N/A</v>
      </c>
      <c r="B112" s="46" t="e">
        <f ca="1">OFFSET('自動車台帳'!B113,'自動車台帳'!$AZ113,0)</f>
        <v>#N/A</v>
      </c>
      <c r="C112" s="46">
        <f ca="1">IF(ISBLANK('自動車台帳'!C113)=TRUE,"",OFFSET('自動車台帳'!C113,'自動車台帳'!$AZ113,0))</f>
      </c>
      <c r="D112" s="46">
        <f ca="1">IF(ISBLANK('自動車台帳'!D113)=TRUE,"",OFFSET('自動車台帳'!D113,'自動車台帳'!$AZ113,0))</f>
      </c>
      <c r="E112" s="46">
        <f ca="1">IF(ISBLANK('自動車台帳'!E113)=TRUE,"",OFFSET('自動車台帳'!E113,'自動車台帳'!$AZ113,0))</f>
      </c>
      <c r="F112" s="46" t="e">
        <f ca="1">OFFSET('自動車台帳'!F113,'自動車台帳'!$AZ113,0)</f>
        <v>#N/A</v>
      </c>
      <c r="G112" s="46" t="e">
        <f ca="1">OFFSET('自動車台帳'!G113,'自動車台帳'!$AZ113,0)</f>
        <v>#N/A</v>
      </c>
      <c r="H112" s="47" t="e">
        <f ca="1">OFFSET('自動車台帳'!H113,'自動車台帳'!$AZ113,0)</f>
        <v>#N/A</v>
      </c>
      <c r="I112" s="48" t="e">
        <f ca="1">OFFSET('自動車台帳'!I113,'自動車台帳'!$AZ113,0)</f>
        <v>#N/A</v>
      </c>
      <c r="J112" s="46" t="e">
        <f ca="1">OFFSET('自動車台帳'!J113,'自動車台帳'!$AZ113,0)</f>
        <v>#N/A</v>
      </c>
      <c r="K112" s="46" t="e">
        <f ca="1">OFFSET('自動車台帳'!K113,'自動車台帳'!$AZ113,0)</f>
        <v>#N/A</v>
      </c>
      <c r="L112" s="47" t="e">
        <f ca="1">OFFSET('自動車台帳'!L113,'自動車台帳'!$AZ113,0)</f>
        <v>#N/A</v>
      </c>
      <c r="M112" s="49" t="e">
        <f ca="1">OFFSET('自動車台帳'!M113,'自動車台帳'!$AZ113,0)</f>
        <v>#N/A</v>
      </c>
      <c r="N112" s="50" t="e">
        <f ca="1">OFFSET('自動車台帳'!N113,'自動車台帳'!$AZ113,0)</f>
        <v>#N/A</v>
      </c>
      <c r="O112" s="50" t="e">
        <f ca="1">OFFSET('自動車台帳'!O113,'自動車台帳'!$AZ113,0)</f>
        <v>#N/A</v>
      </c>
      <c r="P112" s="50" t="e">
        <f ca="1">OFFSET('自動車台帳'!P113,'自動車台帳'!$AZ113,0)</f>
        <v>#N/A</v>
      </c>
      <c r="Q112" s="50" t="e">
        <f ca="1">OFFSET('自動車台帳'!Q113,'自動車台帳'!$AZ113,0)</f>
        <v>#N/A</v>
      </c>
      <c r="R112" s="46" t="e">
        <f ca="1">OFFSET('自動車台帳'!AM113,'自動車台帳'!$AZ113,0)</f>
        <v>#N/A</v>
      </c>
      <c r="S112" s="46" t="e">
        <f ca="1">OFFSET('自動車台帳'!AN113,'自動車台帳'!$AZ113,0)</f>
        <v>#N/A</v>
      </c>
      <c r="T112" s="51" t="e">
        <f ca="1">OFFSET('自動車台帳'!$AO113,'自動車台帳'!$AZ113,0)</f>
        <v>#N/A</v>
      </c>
      <c r="U112" s="52" t="e">
        <f ca="1">OFFSET('自動車台帳'!AP113,'自動車台帳'!$AZ113,0)</f>
        <v>#N/A</v>
      </c>
      <c r="V112" s="52" t="e">
        <f ca="1">OFFSET('自動車台帳'!AQ113,'自動車台帳'!$AZ113,0)</f>
        <v>#N/A</v>
      </c>
    </row>
    <row r="113" spans="1:22" ht="13.5">
      <c r="A113" s="46" t="e">
        <f ca="1">OFFSET('自動車台帳'!A114,'自動車台帳'!$AZ114,0)</f>
        <v>#N/A</v>
      </c>
      <c r="B113" s="46" t="e">
        <f ca="1">OFFSET('自動車台帳'!B114,'自動車台帳'!$AZ114,0)</f>
        <v>#N/A</v>
      </c>
      <c r="C113" s="46">
        <f ca="1">IF(ISBLANK('自動車台帳'!C114)=TRUE,"",OFFSET('自動車台帳'!C114,'自動車台帳'!$AZ114,0))</f>
      </c>
      <c r="D113" s="46">
        <f ca="1">IF(ISBLANK('自動車台帳'!D114)=TRUE,"",OFFSET('自動車台帳'!D114,'自動車台帳'!$AZ114,0))</f>
      </c>
      <c r="E113" s="46">
        <f ca="1">IF(ISBLANK('自動車台帳'!E114)=TRUE,"",OFFSET('自動車台帳'!E114,'自動車台帳'!$AZ114,0))</f>
      </c>
      <c r="F113" s="46" t="e">
        <f ca="1">OFFSET('自動車台帳'!F114,'自動車台帳'!$AZ114,0)</f>
        <v>#N/A</v>
      </c>
      <c r="G113" s="46" t="e">
        <f ca="1">OFFSET('自動車台帳'!G114,'自動車台帳'!$AZ114,0)</f>
        <v>#N/A</v>
      </c>
      <c r="H113" s="47" t="e">
        <f ca="1">OFFSET('自動車台帳'!H114,'自動車台帳'!$AZ114,0)</f>
        <v>#N/A</v>
      </c>
      <c r="I113" s="48" t="e">
        <f ca="1">OFFSET('自動車台帳'!I114,'自動車台帳'!$AZ114,0)</f>
        <v>#N/A</v>
      </c>
      <c r="J113" s="46" t="e">
        <f ca="1">OFFSET('自動車台帳'!J114,'自動車台帳'!$AZ114,0)</f>
        <v>#N/A</v>
      </c>
      <c r="K113" s="46" t="e">
        <f ca="1">OFFSET('自動車台帳'!K114,'自動車台帳'!$AZ114,0)</f>
        <v>#N/A</v>
      </c>
      <c r="L113" s="47" t="e">
        <f ca="1">OFFSET('自動車台帳'!L114,'自動車台帳'!$AZ114,0)</f>
        <v>#N/A</v>
      </c>
      <c r="M113" s="49" t="e">
        <f ca="1">OFFSET('自動車台帳'!M114,'自動車台帳'!$AZ114,0)</f>
        <v>#N/A</v>
      </c>
      <c r="N113" s="50" t="e">
        <f ca="1">OFFSET('自動車台帳'!N114,'自動車台帳'!$AZ114,0)</f>
        <v>#N/A</v>
      </c>
      <c r="O113" s="50" t="e">
        <f ca="1">OFFSET('自動車台帳'!O114,'自動車台帳'!$AZ114,0)</f>
        <v>#N/A</v>
      </c>
      <c r="P113" s="50" t="e">
        <f ca="1">OFFSET('自動車台帳'!P114,'自動車台帳'!$AZ114,0)</f>
        <v>#N/A</v>
      </c>
      <c r="Q113" s="50" t="e">
        <f ca="1">OFFSET('自動車台帳'!Q114,'自動車台帳'!$AZ114,0)</f>
        <v>#N/A</v>
      </c>
      <c r="R113" s="46" t="e">
        <f ca="1">OFFSET('自動車台帳'!AM114,'自動車台帳'!$AZ114,0)</f>
        <v>#N/A</v>
      </c>
      <c r="S113" s="46" t="e">
        <f ca="1">OFFSET('自動車台帳'!AN114,'自動車台帳'!$AZ114,0)</f>
        <v>#N/A</v>
      </c>
      <c r="T113" s="51" t="e">
        <f ca="1">OFFSET('自動車台帳'!$AO114,'自動車台帳'!$AZ114,0)</f>
        <v>#N/A</v>
      </c>
      <c r="U113" s="52" t="e">
        <f ca="1">OFFSET('自動車台帳'!AP114,'自動車台帳'!$AZ114,0)</f>
        <v>#N/A</v>
      </c>
      <c r="V113" s="52" t="e">
        <f ca="1">OFFSET('自動車台帳'!AQ114,'自動車台帳'!$AZ114,0)</f>
        <v>#N/A</v>
      </c>
    </row>
    <row r="114" spans="1:22" ht="13.5">
      <c r="A114" s="46" t="e">
        <f ca="1">OFFSET('自動車台帳'!A115,'自動車台帳'!$AZ115,0)</f>
        <v>#N/A</v>
      </c>
      <c r="B114" s="46" t="e">
        <f ca="1">OFFSET('自動車台帳'!B115,'自動車台帳'!$AZ115,0)</f>
        <v>#N/A</v>
      </c>
      <c r="C114" s="46">
        <f ca="1">IF(ISBLANK('自動車台帳'!C115)=TRUE,"",OFFSET('自動車台帳'!C115,'自動車台帳'!$AZ115,0))</f>
      </c>
      <c r="D114" s="46">
        <f ca="1">IF(ISBLANK('自動車台帳'!D115)=TRUE,"",OFFSET('自動車台帳'!D115,'自動車台帳'!$AZ115,0))</f>
      </c>
      <c r="E114" s="46">
        <f ca="1">IF(ISBLANK('自動車台帳'!E115)=TRUE,"",OFFSET('自動車台帳'!E115,'自動車台帳'!$AZ115,0))</f>
      </c>
      <c r="F114" s="46" t="e">
        <f ca="1">OFFSET('自動車台帳'!F115,'自動車台帳'!$AZ115,0)</f>
        <v>#N/A</v>
      </c>
      <c r="G114" s="46" t="e">
        <f ca="1">OFFSET('自動車台帳'!G115,'自動車台帳'!$AZ115,0)</f>
        <v>#N/A</v>
      </c>
      <c r="H114" s="47" t="e">
        <f ca="1">OFFSET('自動車台帳'!H115,'自動車台帳'!$AZ115,0)</f>
        <v>#N/A</v>
      </c>
      <c r="I114" s="48" t="e">
        <f ca="1">OFFSET('自動車台帳'!I115,'自動車台帳'!$AZ115,0)</f>
        <v>#N/A</v>
      </c>
      <c r="J114" s="46" t="e">
        <f ca="1">OFFSET('自動車台帳'!J115,'自動車台帳'!$AZ115,0)</f>
        <v>#N/A</v>
      </c>
      <c r="K114" s="46" t="e">
        <f ca="1">OFFSET('自動車台帳'!K115,'自動車台帳'!$AZ115,0)</f>
        <v>#N/A</v>
      </c>
      <c r="L114" s="47" t="e">
        <f ca="1">OFFSET('自動車台帳'!L115,'自動車台帳'!$AZ115,0)</f>
        <v>#N/A</v>
      </c>
      <c r="M114" s="49" t="e">
        <f ca="1">OFFSET('自動車台帳'!M115,'自動車台帳'!$AZ115,0)</f>
        <v>#N/A</v>
      </c>
      <c r="N114" s="50" t="e">
        <f ca="1">OFFSET('自動車台帳'!N115,'自動車台帳'!$AZ115,0)</f>
        <v>#N/A</v>
      </c>
      <c r="O114" s="50" t="e">
        <f ca="1">OFFSET('自動車台帳'!O115,'自動車台帳'!$AZ115,0)</f>
        <v>#N/A</v>
      </c>
      <c r="P114" s="50" t="e">
        <f ca="1">OFFSET('自動車台帳'!P115,'自動車台帳'!$AZ115,0)</f>
        <v>#N/A</v>
      </c>
      <c r="Q114" s="50" t="e">
        <f ca="1">OFFSET('自動車台帳'!Q115,'自動車台帳'!$AZ115,0)</f>
        <v>#N/A</v>
      </c>
      <c r="R114" s="46" t="e">
        <f ca="1">OFFSET('自動車台帳'!AM115,'自動車台帳'!$AZ115,0)</f>
        <v>#N/A</v>
      </c>
      <c r="S114" s="46" t="e">
        <f ca="1">OFFSET('自動車台帳'!AN115,'自動車台帳'!$AZ115,0)</f>
        <v>#N/A</v>
      </c>
      <c r="T114" s="51" t="e">
        <f ca="1">OFFSET('自動車台帳'!$AO115,'自動車台帳'!$AZ115,0)</f>
        <v>#N/A</v>
      </c>
      <c r="U114" s="52" t="e">
        <f ca="1">OFFSET('自動車台帳'!AP115,'自動車台帳'!$AZ115,0)</f>
        <v>#N/A</v>
      </c>
      <c r="V114" s="52" t="e">
        <f ca="1">OFFSET('自動車台帳'!AQ115,'自動車台帳'!$AZ115,0)</f>
        <v>#N/A</v>
      </c>
    </row>
    <row r="115" spans="1:22" ht="13.5">
      <c r="A115" s="46" t="e">
        <f ca="1">OFFSET('自動車台帳'!A116,'自動車台帳'!$AZ116,0)</f>
        <v>#N/A</v>
      </c>
      <c r="B115" s="46" t="e">
        <f ca="1">OFFSET('自動車台帳'!B116,'自動車台帳'!$AZ116,0)</f>
        <v>#N/A</v>
      </c>
      <c r="C115" s="46">
        <f ca="1">IF(ISBLANK('自動車台帳'!C116)=TRUE,"",OFFSET('自動車台帳'!C116,'自動車台帳'!$AZ116,0))</f>
      </c>
      <c r="D115" s="46">
        <f ca="1">IF(ISBLANK('自動車台帳'!D116)=TRUE,"",OFFSET('自動車台帳'!D116,'自動車台帳'!$AZ116,0))</f>
      </c>
      <c r="E115" s="46">
        <f ca="1">IF(ISBLANK('自動車台帳'!E116)=TRUE,"",OFFSET('自動車台帳'!E116,'自動車台帳'!$AZ116,0))</f>
      </c>
      <c r="F115" s="46" t="e">
        <f ca="1">OFFSET('自動車台帳'!F116,'自動車台帳'!$AZ116,0)</f>
        <v>#N/A</v>
      </c>
      <c r="G115" s="46" t="e">
        <f ca="1">OFFSET('自動車台帳'!G116,'自動車台帳'!$AZ116,0)</f>
        <v>#N/A</v>
      </c>
      <c r="H115" s="47" t="e">
        <f ca="1">OFFSET('自動車台帳'!H116,'自動車台帳'!$AZ116,0)</f>
        <v>#N/A</v>
      </c>
      <c r="I115" s="48" t="e">
        <f ca="1">OFFSET('自動車台帳'!I116,'自動車台帳'!$AZ116,0)</f>
        <v>#N/A</v>
      </c>
      <c r="J115" s="46" t="e">
        <f ca="1">OFFSET('自動車台帳'!J116,'自動車台帳'!$AZ116,0)</f>
        <v>#N/A</v>
      </c>
      <c r="K115" s="46" t="e">
        <f ca="1">OFFSET('自動車台帳'!K116,'自動車台帳'!$AZ116,0)</f>
        <v>#N/A</v>
      </c>
      <c r="L115" s="47" t="e">
        <f ca="1">OFFSET('自動車台帳'!L116,'自動車台帳'!$AZ116,0)</f>
        <v>#N/A</v>
      </c>
      <c r="M115" s="49" t="e">
        <f ca="1">OFFSET('自動車台帳'!M116,'自動車台帳'!$AZ116,0)</f>
        <v>#N/A</v>
      </c>
      <c r="N115" s="50" t="e">
        <f ca="1">OFFSET('自動車台帳'!N116,'自動車台帳'!$AZ116,0)</f>
        <v>#N/A</v>
      </c>
      <c r="O115" s="50" t="e">
        <f ca="1">OFFSET('自動車台帳'!O116,'自動車台帳'!$AZ116,0)</f>
        <v>#N/A</v>
      </c>
      <c r="P115" s="50" t="e">
        <f ca="1">OFFSET('自動車台帳'!P116,'自動車台帳'!$AZ116,0)</f>
        <v>#N/A</v>
      </c>
      <c r="Q115" s="50" t="e">
        <f ca="1">OFFSET('自動車台帳'!Q116,'自動車台帳'!$AZ116,0)</f>
        <v>#N/A</v>
      </c>
      <c r="R115" s="46" t="e">
        <f ca="1">OFFSET('自動車台帳'!AM116,'自動車台帳'!$AZ116,0)</f>
        <v>#N/A</v>
      </c>
      <c r="S115" s="46" t="e">
        <f ca="1">OFFSET('自動車台帳'!AN116,'自動車台帳'!$AZ116,0)</f>
        <v>#N/A</v>
      </c>
      <c r="T115" s="51" t="e">
        <f ca="1">OFFSET('自動車台帳'!$AO116,'自動車台帳'!$AZ116,0)</f>
        <v>#N/A</v>
      </c>
      <c r="U115" s="52" t="e">
        <f ca="1">OFFSET('自動車台帳'!AP116,'自動車台帳'!$AZ116,0)</f>
        <v>#N/A</v>
      </c>
      <c r="V115" s="52" t="e">
        <f ca="1">OFFSET('自動車台帳'!AQ116,'自動車台帳'!$AZ116,0)</f>
        <v>#N/A</v>
      </c>
    </row>
    <row r="116" spans="1:22" ht="13.5">
      <c r="A116" s="46" t="e">
        <f ca="1">OFFSET('自動車台帳'!A117,'自動車台帳'!$AZ117,0)</f>
        <v>#N/A</v>
      </c>
      <c r="B116" s="46" t="e">
        <f ca="1">OFFSET('自動車台帳'!B117,'自動車台帳'!$AZ117,0)</f>
        <v>#N/A</v>
      </c>
      <c r="C116" s="46">
        <f ca="1">IF(ISBLANK('自動車台帳'!C117)=TRUE,"",OFFSET('自動車台帳'!C117,'自動車台帳'!$AZ117,0))</f>
      </c>
      <c r="D116" s="46">
        <f ca="1">IF(ISBLANK('自動車台帳'!D117)=TRUE,"",OFFSET('自動車台帳'!D117,'自動車台帳'!$AZ117,0))</f>
      </c>
      <c r="E116" s="46">
        <f ca="1">IF(ISBLANK('自動車台帳'!E117)=TRUE,"",OFFSET('自動車台帳'!E117,'自動車台帳'!$AZ117,0))</f>
      </c>
      <c r="F116" s="46" t="e">
        <f ca="1">OFFSET('自動車台帳'!F117,'自動車台帳'!$AZ117,0)</f>
        <v>#N/A</v>
      </c>
      <c r="G116" s="46" t="e">
        <f ca="1">OFFSET('自動車台帳'!G117,'自動車台帳'!$AZ117,0)</f>
        <v>#N/A</v>
      </c>
      <c r="H116" s="47" t="e">
        <f ca="1">OFFSET('自動車台帳'!H117,'自動車台帳'!$AZ117,0)</f>
        <v>#N/A</v>
      </c>
      <c r="I116" s="48" t="e">
        <f ca="1">OFFSET('自動車台帳'!I117,'自動車台帳'!$AZ117,0)</f>
        <v>#N/A</v>
      </c>
      <c r="J116" s="46" t="e">
        <f ca="1">OFFSET('自動車台帳'!J117,'自動車台帳'!$AZ117,0)</f>
        <v>#N/A</v>
      </c>
      <c r="K116" s="46" t="e">
        <f ca="1">OFFSET('自動車台帳'!K117,'自動車台帳'!$AZ117,0)</f>
        <v>#N/A</v>
      </c>
      <c r="L116" s="47" t="e">
        <f ca="1">OFFSET('自動車台帳'!L117,'自動車台帳'!$AZ117,0)</f>
        <v>#N/A</v>
      </c>
      <c r="M116" s="49" t="e">
        <f ca="1">OFFSET('自動車台帳'!M117,'自動車台帳'!$AZ117,0)</f>
        <v>#N/A</v>
      </c>
      <c r="N116" s="50" t="e">
        <f ca="1">OFFSET('自動車台帳'!N117,'自動車台帳'!$AZ117,0)</f>
        <v>#N/A</v>
      </c>
      <c r="O116" s="50" t="e">
        <f ca="1">OFFSET('自動車台帳'!O117,'自動車台帳'!$AZ117,0)</f>
        <v>#N/A</v>
      </c>
      <c r="P116" s="50" t="e">
        <f ca="1">OFFSET('自動車台帳'!P117,'自動車台帳'!$AZ117,0)</f>
        <v>#N/A</v>
      </c>
      <c r="Q116" s="50" t="e">
        <f ca="1">OFFSET('自動車台帳'!Q117,'自動車台帳'!$AZ117,0)</f>
        <v>#N/A</v>
      </c>
      <c r="R116" s="46" t="e">
        <f ca="1">OFFSET('自動車台帳'!AM117,'自動車台帳'!$AZ117,0)</f>
        <v>#N/A</v>
      </c>
      <c r="S116" s="46" t="e">
        <f ca="1">OFFSET('自動車台帳'!AN117,'自動車台帳'!$AZ117,0)</f>
        <v>#N/A</v>
      </c>
      <c r="T116" s="51" t="e">
        <f ca="1">OFFSET('自動車台帳'!$AO117,'自動車台帳'!$AZ117,0)</f>
        <v>#N/A</v>
      </c>
      <c r="U116" s="52" t="e">
        <f ca="1">OFFSET('自動車台帳'!AP117,'自動車台帳'!$AZ117,0)</f>
        <v>#N/A</v>
      </c>
      <c r="V116" s="52" t="e">
        <f ca="1">OFFSET('自動車台帳'!AQ117,'自動車台帳'!$AZ117,0)</f>
        <v>#N/A</v>
      </c>
    </row>
    <row r="117" spans="1:22" ht="13.5">
      <c r="A117" s="46" t="e">
        <f ca="1">OFFSET('自動車台帳'!A118,'自動車台帳'!$AZ118,0)</f>
        <v>#N/A</v>
      </c>
      <c r="B117" s="46" t="e">
        <f ca="1">OFFSET('自動車台帳'!B118,'自動車台帳'!$AZ118,0)</f>
        <v>#N/A</v>
      </c>
      <c r="C117" s="46">
        <f ca="1">IF(ISBLANK('自動車台帳'!C118)=TRUE,"",OFFSET('自動車台帳'!C118,'自動車台帳'!$AZ118,0))</f>
      </c>
      <c r="D117" s="46">
        <f ca="1">IF(ISBLANK('自動車台帳'!D118)=TRUE,"",OFFSET('自動車台帳'!D118,'自動車台帳'!$AZ118,0))</f>
      </c>
      <c r="E117" s="46">
        <f ca="1">IF(ISBLANK('自動車台帳'!E118)=TRUE,"",OFFSET('自動車台帳'!E118,'自動車台帳'!$AZ118,0))</f>
      </c>
      <c r="F117" s="46" t="e">
        <f ca="1">OFFSET('自動車台帳'!F118,'自動車台帳'!$AZ118,0)</f>
        <v>#N/A</v>
      </c>
      <c r="G117" s="46" t="e">
        <f ca="1">OFFSET('自動車台帳'!G118,'自動車台帳'!$AZ118,0)</f>
        <v>#N/A</v>
      </c>
      <c r="H117" s="47" t="e">
        <f ca="1">OFFSET('自動車台帳'!H118,'自動車台帳'!$AZ118,0)</f>
        <v>#N/A</v>
      </c>
      <c r="I117" s="48" t="e">
        <f ca="1">OFFSET('自動車台帳'!I118,'自動車台帳'!$AZ118,0)</f>
        <v>#N/A</v>
      </c>
      <c r="J117" s="46" t="e">
        <f ca="1">OFFSET('自動車台帳'!J118,'自動車台帳'!$AZ118,0)</f>
        <v>#N/A</v>
      </c>
      <c r="K117" s="46" t="e">
        <f ca="1">OFFSET('自動車台帳'!K118,'自動車台帳'!$AZ118,0)</f>
        <v>#N/A</v>
      </c>
      <c r="L117" s="47" t="e">
        <f ca="1">OFFSET('自動車台帳'!L118,'自動車台帳'!$AZ118,0)</f>
        <v>#N/A</v>
      </c>
      <c r="M117" s="49" t="e">
        <f ca="1">OFFSET('自動車台帳'!M118,'自動車台帳'!$AZ118,0)</f>
        <v>#N/A</v>
      </c>
      <c r="N117" s="50" t="e">
        <f ca="1">OFFSET('自動車台帳'!N118,'自動車台帳'!$AZ118,0)</f>
        <v>#N/A</v>
      </c>
      <c r="O117" s="50" t="e">
        <f ca="1">OFFSET('自動車台帳'!O118,'自動車台帳'!$AZ118,0)</f>
        <v>#N/A</v>
      </c>
      <c r="P117" s="50" t="e">
        <f ca="1">OFFSET('自動車台帳'!P118,'自動車台帳'!$AZ118,0)</f>
        <v>#N/A</v>
      </c>
      <c r="Q117" s="50" t="e">
        <f ca="1">OFFSET('自動車台帳'!Q118,'自動車台帳'!$AZ118,0)</f>
        <v>#N/A</v>
      </c>
      <c r="R117" s="46" t="e">
        <f ca="1">OFFSET('自動車台帳'!AM118,'自動車台帳'!$AZ118,0)</f>
        <v>#N/A</v>
      </c>
      <c r="S117" s="46" t="e">
        <f ca="1">OFFSET('自動車台帳'!AN118,'自動車台帳'!$AZ118,0)</f>
        <v>#N/A</v>
      </c>
      <c r="T117" s="51" t="e">
        <f ca="1">OFFSET('自動車台帳'!$AO118,'自動車台帳'!$AZ118,0)</f>
        <v>#N/A</v>
      </c>
      <c r="U117" s="52" t="e">
        <f ca="1">OFFSET('自動車台帳'!AP118,'自動車台帳'!$AZ118,0)</f>
        <v>#N/A</v>
      </c>
      <c r="V117" s="52" t="e">
        <f ca="1">OFFSET('自動車台帳'!AQ118,'自動車台帳'!$AZ118,0)</f>
        <v>#N/A</v>
      </c>
    </row>
    <row r="118" spans="1:22" ht="13.5">
      <c r="A118" s="46" t="e">
        <f ca="1">OFFSET('自動車台帳'!A119,'自動車台帳'!$AZ119,0)</f>
        <v>#N/A</v>
      </c>
      <c r="B118" s="46" t="e">
        <f ca="1">OFFSET('自動車台帳'!B119,'自動車台帳'!$AZ119,0)</f>
        <v>#N/A</v>
      </c>
      <c r="C118" s="46">
        <f ca="1">IF(ISBLANK('自動車台帳'!C119)=TRUE,"",OFFSET('自動車台帳'!C119,'自動車台帳'!$AZ119,0))</f>
      </c>
      <c r="D118" s="46">
        <f ca="1">IF(ISBLANK('自動車台帳'!D119)=TRUE,"",OFFSET('自動車台帳'!D119,'自動車台帳'!$AZ119,0))</f>
      </c>
      <c r="E118" s="46">
        <f ca="1">IF(ISBLANK('自動車台帳'!E119)=TRUE,"",OFFSET('自動車台帳'!E119,'自動車台帳'!$AZ119,0))</f>
      </c>
      <c r="F118" s="46" t="e">
        <f ca="1">OFFSET('自動車台帳'!F119,'自動車台帳'!$AZ119,0)</f>
        <v>#N/A</v>
      </c>
      <c r="G118" s="46" t="e">
        <f ca="1">OFFSET('自動車台帳'!G119,'自動車台帳'!$AZ119,0)</f>
        <v>#N/A</v>
      </c>
      <c r="H118" s="47" t="e">
        <f ca="1">OFFSET('自動車台帳'!H119,'自動車台帳'!$AZ119,0)</f>
        <v>#N/A</v>
      </c>
      <c r="I118" s="48" t="e">
        <f ca="1">OFFSET('自動車台帳'!I119,'自動車台帳'!$AZ119,0)</f>
        <v>#N/A</v>
      </c>
      <c r="J118" s="46" t="e">
        <f ca="1">OFFSET('自動車台帳'!J119,'自動車台帳'!$AZ119,0)</f>
        <v>#N/A</v>
      </c>
      <c r="K118" s="46" t="e">
        <f ca="1">OFFSET('自動車台帳'!K119,'自動車台帳'!$AZ119,0)</f>
        <v>#N/A</v>
      </c>
      <c r="L118" s="47" t="e">
        <f ca="1">OFFSET('自動車台帳'!L119,'自動車台帳'!$AZ119,0)</f>
        <v>#N/A</v>
      </c>
      <c r="M118" s="49" t="e">
        <f ca="1">OFFSET('自動車台帳'!M119,'自動車台帳'!$AZ119,0)</f>
        <v>#N/A</v>
      </c>
      <c r="N118" s="50" t="e">
        <f ca="1">OFFSET('自動車台帳'!N119,'自動車台帳'!$AZ119,0)</f>
        <v>#N/A</v>
      </c>
      <c r="O118" s="50" t="e">
        <f ca="1">OFFSET('自動車台帳'!O119,'自動車台帳'!$AZ119,0)</f>
        <v>#N/A</v>
      </c>
      <c r="P118" s="50" t="e">
        <f ca="1">OFFSET('自動車台帳'!P119,'自動車台帳'!$AZ119,0)</f>
        <v>#N/A</v>
      </c>
      <c r="Q118" s="50" t="e">
        <f ca="1">OFFSET('自動車台帳'!Q119,'自動車台帳'!$AZ119,0)</f>
        <v>#N/A</v>
      </c>
      <c r="R118" s="46" t="e">
        <f ca="1">OFFSET('自動車台帳'!AM119,'自動車台帳'!$AZ119,0)</f>
        <v>#N/A</v>
      </c>
      <c r="S118" s="46" t="e">
        <f ca="1">OFFSET('自動車台帳'!AN119,'自動車台帳'!$AZ119,0)</f>
        <v>#N/A</v>
      </c>
      <c r="T118" s="51" t="e">
        <f ca="1">OFFSET('自動車台帳'!$AO119,'自動車台帳'!$AZ119,0)</f>
        <v>#N/A</v>
      </c>
      <c r="U118" s="52" t="e">
        <f ca="1">OFFSET('自動車台帳'!AP119,'自動車台帳'!$AZ119,0)</f>
        <v>#N/A</v>
      </c>
      <c r="V118" s="52" t="e">
        <f ca="1">OFFSET('自動車台帳'!AQ119,'自動車台帳'!$AZ119,0)</f>
        <v>#N/A</v>
      </c>
    </row>
    <row r="119" spans="1:22" ht="13.5">
      <c r="A119" s="46" t="e">
        <f ca="1">OFFSET('自動車台帳'!A120,'自動車台帳'!$AZ120,0)</f>
        <v>#N/A</v>
      </c>
      <c r="B119" s="46" t="e">
        <f ca="1">OFFSET('自動車台帳'!B120,'自動車台帳'!$AZ120,0)</f>
        <v>#N/A</v>
      </c>
      <c r="C119" s="46">
        <f ca="1">IF(ISBLANK('自動車台帳'!C120)=TRUE,"",OFFSET('自動車台帳'!C120,'自動車台帳'!$AZ120,0))</f>
      </c>
      <c r="D119" s="46">
        <f ca="1">IF(ISBLANK('自動車台帳'!D120)=TRUE,"",OFFSET('自動車台帳'!D120,'自動車台帳'!$AZ120,0))</f>
      </c>
      <c r="E119" s="46">
        <f ca="1">IF(ISBLANK('自動車台帳'!E120)=TRUE,"",OFFSET('自動車台帳'!E120,'自動車台帳'!$AZ120,0))</f>
      </c>
      <c r="F119" s="46" t="e">
        <f ca="1">OFFSET('自動車台帳'!F120,'自動車台帳'!$AZ120,0)</f>
        <v>#N/A</v>
      </c>
      <c r="G119" s="46" t="e">
        <f ca="1">OFFSET('自動車台帳'!G120,'自動車台帳'!$AZ120,0)</f>
        <v>#N/A</v>
      </c>
      <c r="H119" s="47" t="e">
        <f ca="1">OFFSET('自動車台帳'!H120,'自動車台帳'!$AZ120,0)</f>
        <v>#N/A</v>
      </c>
      <c r="I119" s="48" t="e">
        <f ca="1">OFFSET('自動車台帳'!I120,'自動車台帳'!$AZ120,0)</f>
        <v>#N/A</v>
      </c>
      <c r="J119" s="46" t="e">
        <f ca="1">OFFSET('自動車台帳'!J120,'自動車台帳'!$AZ120,0)</f>
        <v>#N/A</v>
      </c>
      <c r="K119" s="46" t="e">
        <f ca="1">OFFSET('自動車台帳'!K120,'自動車台帳'!$AZ120,0)</f>
        <v>#N/A</v>
      </c>
      <c r="L119" s="47" t="e">
        <f ca="1">OFFSET('自動車台帳'!L120,'自動車台帳'!$AZ120,0)</f>
        <v>#N/A</v>
      </c>
      <c r="M119" s="49" t="e">
        <f ca="1">OFFSET('自動車台帳'!M120,'自動車台帳'!$AZ120,0)</f>
        <v>#N/A</v>
      </c>
      <c r="N119" s="50" t="e">
        <f ca="1">OFFSET('自動車台帳'!N120,'自動車台帳'!$AZ120,0)</f>
        <v>#N/A</v>
      </c>
      <c r="O119" s="50" t="e">
        <f ca="1">OFFSET('自動車台帳'!O120,'自動車台帳'!$AZ120,0)</f>
        <v>#N/A</v>
      </c>
      <c r="P119" s="50" t="e">
        <f ca="1">OFFSET('自動車台帳'!P120,'自動車台帳'!$AZ120,0)</f>
        <v>#N/A</v>
      </c>
      <c r="Q119" s="50" t="e">
        <f ca="1">OFFSET('自動車台帳'!Q120,'自動車台帳'!$AZ120,0)</f>
        <v>#N/A</v>
      </c>
      <c r="R119" s="46" t="e">
        <f ca="1">OFFSET('自動車台帳'!AM120,'自動車台帳'!$AZ120,0)</f>
        <v>#N/A</v>
      </c>
      <c r="S119" s="46" t="e">
        <f ca="1">OFFSET('自動車台帳'!AN120,'自動車台帳'!$AZ120,0)</f>
        <v>#N/A</v>
      </c>
      <c r="T119" s="51" t="e">
        <f ca="1">OFFSET('自動車台帳'!$AO120,'自動車台帳'!$AZ120,0)</f>
        <v>#N/A</v>
      </c>
      <c r="U119" s="52" t="e">
        <f ca="1">OFFSET('自動車台帳'!AP120,'自動車台帳'!$AZ120,0)</f>
        <v>#N/A</v>
      </c>
      <c r="V119" s="52" t="e">
        <f ca="1">OFFSET('自動車台帳'!AQ120,'自動車台帳'!$AZ120,0)</f>
        <v>#N/A</v>
      </c>
    </row>
    <row r="120" spans="1:22" ht="13.5">
      <c r="A120" s="46" t="e">
        <f ca="1">OFFSET('自動車台帳'!A121,'自動車台帳'!$AZ121,0)</f>
        <v>#N/A</v>
      </c>
      <c r="B120" s="46" t="e">
        <f ca="1">OFFSET('自動車台帳'!B121,'自動車台帳'!$AZ121,0)</f>
        <v>#N/A</v>
      </c>
      <c r="C120" s="46">
        <f ca="1">IF(ISBLANK('自動車台帳'!C121)=TRUE,"",OFFSET('自動車台帳'!C121,'自動車台帳'!$AZ121,0))</f>
      </c>
      <c r="D120" s="46">
        <f ca="1">IF(ISBLANK('自動車台帳'!D121)=TRUE,"",OFFSET('自動車台帳'!D121,'自動車台帳'!$AZ121,0))</f>
      </c>
      <c r="E120" s="46">
        <f ca="1">IF(ISBLANK('自動車台帳'!E121)=TRUE,"",OFFSET('自動車台帳'!E121,'自動車台帳'!$AZ121,0))</f>
      </c>
      <c r="F120" s="46" t="e">
        <f ca="1">OFFSET('自動車台帳'!F121,'自動車台帳'!$AZ121,0)</f>
        <v>#N/A</v>
      </c>
      <c r="G120" s="46" t="e">
        <f ca="1">OFFSET('自動車台帳'!G121,'自動車台帳'!$AZ121,0)</f>
        <v>#N/A</v>
      </c>
      <c r="H120" s="47" t="e">
        <f ca="1">OFFSET('自動車台帳'!H121,'自動車台帳'!$AZ121,0)</f>
        <v>#N/A</v>
      </c>
      <c r="I120" s="48" t="e">
        <f ca="1">OFFSET('自動車台帳'!I121,'自動車台帳'!$AZ121,0)</f>
        <v>#N/A</v>
      </c>
      <c r="J120" s="46" t="e">
        <f ca="1">OFFSET('自動車台帳'!J121,'自動車台帳'!$AZ121,0)</f>
        <v>#N/A</v>
      </c>
      <c r="K120" s="46" t="e">
        <f ca="1">OFFSET('自動車台帳'!K121,'自動車台帳'!$AZ121,0)</f>
        <v>#N/A</v>
      </c>
      <c r="L120" s="47" t="e">
        <f ca="1">OFFSET('自動車台帳'!L121,'自動車台帳'!$AZ121,0)</f>
        <v>#N/A</v>
      </c>
      <c r="M120" s="49" t="e">
        <f ca="1">OFFSET('自動車台帳'!M121,'自動車台帳'!$AZ121,0)</f>
        <v>#N/A</v>
      </c>
      <c r="N120" s="50" t="e">
        <f ca="1">OFFSET('自動車台帳'!N121,'自動車台帳'!$AZ121,0)</f>
        <v>#N/A</v>
      </c>
      <c r="O120" s="50" t="e">
        <f ca="1">OFFSET('自動車台帳'!O121,'自動車台帳'!$AZ121,0)</f>
        <v>#N/A</v>
      </c>
      <c r="P120" s="50" t="e">
        <f ca="1">OFFSET('自動車台帳'!P121,'自動車台帳'!$AZ121,0)</f>
        <v>#N/A</v>
      </c>
      <c r="Q120" s="50" t="e">
        <f ca="1">OFFSET('自動車台帳'!Q121,'自動車台帳'!$AZ121,0)</f>
        <v>#N/A</v>
      </c>
      <c r="R120" s="46" t="e">
        <f ca="1">OFFSET('自動車台帳'!AM121,'自動車台帳'!$AZ121,0)</f>
        <v>#N/A</v>
      </c>
      <c r="S120" s="46" t="e">
        <f ca="1">OFFSET('自動車台帳'!AN121,'自動車台帳'!$AZ121,0)</f>
        <v>#N/A</v>
      </c>
      <c r="T120" s="51" t="e">
        <f ca="1">OFFSET('自動車台帳'!$AO121,'自動車台帳'!$AZ121,0)</f>
        <v>#N/A</v>
      </c>
      <c r="U120" s="52" t="e">
        <f ca="1">OFFSET('自動車台帳'!AP121,'自動車台帳'!$AZ121,0)</f>
        <v>#N/A</v>
      </c>
      <c r="V120" s="52" t="e">
        <f ca="1">OFFSET('自動車台帳'!AQ121,'自動車台帳'!$AZ121,0)</f>
        <v>#N/A</v>
      </c>
    </row>
    <row r="121" spans="1:22" ht="13.5">
      <c r="A121" s="46" t="e">
        <f ca="1">OFFSET('自動車台帳'!A122,'自動車台帳'!$AZ122,0)</f>
        <v>#N/A</v>
      </c>
      <c r="B121" s="46" t="e">
        <f ca="1">OFFSET('自動車台帳'!B122,'自動車台帳'!$AZ122,0)</f>
        <v>#N/A</v>
      </c>
      <c r="C121" s="46">
        <f ca="1">IF(ISBLANK('自動車台帳'!C122)=TRUE,"",OFFSET('自動車台帳'!C122,'自動車台帳'!$AZ122,0))</f>
      </c>
      <c r="D121" s="46">
        <f ca="1">IF(ISBLANK('自動車台帳'!D122)=TRUE,"",OFFSET('自動車台帳'!D122,'自動車台帳'!$AZ122,0))</f>
      </c>
      <c r="E121" s="46">
        <f ca="1">IF(ISBLANK('自動車台帳'!E122)=TRUE,"",OFFSET('自動車台帳'!E122,'自動車台帳'!$AZ122,0))</f>
      </c>
      <c r="F121" s="46" t="e">
        <f ca="1">OFFSET('自動車台帳'!F122,'自動車台帳'!$AZ122,0)</f>
        <v>#N/A</v>
      </c>
      <c r="G121" s="46" t="e">
        <f ca="1">OFFSET('自動車台帳'!G122,'自動車台帳'!$AZ122,0)</f>
        <v>#N/A</v>
      </c>
      <c r="H121" s="47" t="e">
        <f ca="1">OFFSET('自動車台帳'!H122,'自動車台帳'!$AZ122,0)</f>
        <v>#N/A</v>
      </c>
      <c r="I121" s="48" t="e">
        <f ca="1">OFFSET('自動車台帳'!I122,'自動車台帳'!$AZ122,0)</f>
        <v>#N/A</v>
      </c>
      <c r="J121" s="46" t="e">
        <f ca="1">OFFSET('自動車台帳'!J122,'自動車台帳'!$AZ122,0)</f>
        <v>#N/A</v>
      </c>
      <c r="K121" s="46" t="e">
        <f ca="1">OFFSET('自動車台帳'!K122,'自動車台帳'!$AZ122,0)</f>
        <v>#N/A</v>
      </c>
      <c r="L121" s="47" t="e">
        <f ca="1">OFFSET('自動車台帳'!L122,'自動車台帳'!$AZ122,0)</f>
        <v>#N/A</v>
      </c>
      <c r="M121" s="49" t="e">
        <f ca="1">OFFSET('自動車台帳'!M122,'自動車台帳'!$AZ122,0)</f>
        <v>#N/A</v>
      </c>
      <c r="N121" s="50" t="e">
        <f ca="1">OFFSET('自動車台帳'!N122,'自動車台帳'!$AZ122,0)</f>
        <v>#N/A</v>
      </c>
      <c r="O121" s="50" t="e">
        <f ca="1">OFFSET('自動車台帳'!O122,'自動車台帳'!$AZ122,0)</f>
        <v>#N/A</v>
      </c>
      <c r="P121" s="50" t="e">
        <f ca="1">OFFSET('自動車台帳'!P122,'自動車台帳'!$AZ122,0)</f>
        <v>#N/A</v>
      </c>
      <c r="Q121" s="50" t="e">
        <f ca="1">OFFSET('自動車台帳'!Q122,'自動車台帳'!$AZ122,0)</f>
        <v>#N/A</v>
      </c>
      <c r="R121" s="46" t="e">
        <f ca="1">OFFSET('自動車台帳'!AM122,'自動車台帳'!$AZ122,0)</f>
        <v>#N/A</v>
      </c>
      <c r="S121" s="46" t="e">
        <f ca="1">OFFSET('自動車台帳'!AN122,'自動車台帳'!$AZ122,0)</f>
        <v>#N/A</v>
      </c>
      <c r="T121" s="51" t="e">
        <f ca="1">OFFSET('自動車台帳'!$AO122,'自動車台帳'!$AZ122,0)</f>
        <v>#N/A</v>
      </c>
      <c r="U121" s="52" t="e">
        <f ca="1">OFFSET('自動車台帳'!AP122,'自動車台帳'!$AZ122,0)</f>
        <v>#N/A</v>
      </c>
      <c r="V121" s="52" t="e">
        <f ca="1">OFFSET('自動車台帳'!AQ122,'自動車台帳'!$AZ122,0)</f>
        <v>#N/A</v>
      </c>
    </row>
    <row r="122" spans="1:22" ht="13.5">
      <c r="A122" s="46" t="e">
        <f ca="1">OFFSET('自動車台帳'!A123,'自動車台帳'!$AZ123,0)</f>
        <v>#N/A</v>
      </c>
      <c r="B122" s="46" t="e">
        <f ca="1">OFFSET('自動車台帳'!B123,'自動車台帳'!$AZ123,0)</f>
        <v>#N/A</v>
      </c>
      <c r="C122" s="46">
        <f ca="1">IF(ISBLANK('自動車台帳'!C123)=TRUE,"",OFFSET('自動車台帳'!C123,'自動車台帳'!$AZ123,0))</f>
      </c>
      <c r="D122" s="46">
        <f ca="1">IF(ISBLANK('自動車台帳'!D123)=TRUE,"",OFFSET('自動車台帳'!D123,'自動車台帳'!$AZ123,0))</f>
      </c>
      <c r="E122" s="46">
        <f ca="1">IF(ISBLANK('自動車台帳'!E123)=TRUE,"",OFFSET('自動車台帳'!E123,'自動車台帳'!$AZ123,0))</f>
      </c>
      <c r="F122" s="46" t="e">
        <f ca="1">OFFSET('自動車台帳'!F123,'自動車台帳'!$AZ123,0)</f>
        <v>#N/A</v>
      </c>
      <c r="G122" s="46" t="e">
        <f ca="1">OFFSET('自動車台帳'!G123,'自動車台帳'!$AZ123,0)</f>
        <v>#N/A</v>
      </c>
      <c r="H122" s="47" t="e">
        <f ca="1">OFFSET('自動車台帳'!H123,'自動車台帳'!$AZ123,0)</f>
        <v>#N/A</v>
      </c>
      <c r="I122" s="48" t="e">
        <f ca="1">OFFSET('自動車台帳'!I123,'自動車台帳'!$AZ123,0)</f>
        <v>#N/A</v>
      </c>
      <c r="J122" s="46" t="e">
        <f ca="1">OFFSET('自動車台帳'!J123,'自動車台帳'!$AZ123,0)</f>
        <v>#N/A</v>
      </c>
      <c r="K122" s="46" t="e">
        <f ca="1">OFFSET('自動車台帳'!K123,'自動車台帳'!$AZ123,0)</f>
        <v>#N/A</v>
      </c>
      <c r="L122" s="47" t="e">
        <f ca="1">OFFSET('自動車台帳'!L123,'自動車台帳'!$AZ123,0)</f>
        <v>#N/A</v>
      </c>
      <c r="M122" s="49" t="e">
        <f ca="1">OFFSET('自動車台帳'!M123,'自動車台帳'!$AZ123,0)</f>
        <v>#N/A</v>
      </c>
      <c r="N122" s="50" t="e">
        <f ca="1">OFFSET('自動車台帳'!N123,'自動車台帳'!$AZ123,0)</f>
        <v>#N/A</v>
      </c>
      <c r="O122" s="50" t="e">
        <f ca="1">OFFSET('自動車台帳'!O123,'自動車台帳'!$AZ123,0)</f>
        <v>#N/A</v>
      </c>
      <c r="P122" s="50" t="e">
        <f ca="1">OFFSET('自動車台帳'!P123,'自動車台帳'!$AZ123,0)</f>
        <v>#N/A</v>
      </c>
      <c r="Q122" s="50" t="e">
        <f ca="1">OFFSET('自動車台帳'!Q123,'自動車台帳'!$AZ123,0)</f>
        <v>#N/A</v>
      </c>
      <c r="R122" s="46" t="e">
        <f ca="1">OFFSET('自動車台帳'!AM123,'自動車台帳'!$AZ123,0)</f>
        <v>#N/A</v>
      </c>
      <c r="S122" s="46" t="e">
        <f ca="1">OFFSET('自動車台帳'!AN123,'自動車台帳'!$AZ123,0)</f>
        <v>#N/A</v>
      </c>
      <c r="T122" s="51" t="e">
        <f ca="1">OFFSET('自動車台帳'!$AO123,'自動車台帳'!$AZ123,0)</f>
        <v>#N/A</v>
      </c>
      <c r="U122" s="52" t="e">
        <f ca="1">OFFSET('自動車台帳'!AP123,'自動車台帳'!$AZ123,0)</f>
        <v>#N/A</v>
      </c>
      <c r="V122" s="52" t="e">
        <f ca="1">OFFSET('自動車台帳'!AQ123,'自動車台帳'!$AZ123,0)</f>
        <v>#N/A</v>
      </c>
    </row>
    <row r="123" spans="1:22" ht="13.5">
      <c r="A123" s="46" t="e">
        <f ca="1">OFFSET('自動車台帳'!A124,'自動車台帳'!$AZ124,0)</f>
        <v>#N/A</v>
      </c>
      <c r="B123" s="46" t="e">
        <f ca="1">OFFSET('自動車台帳'!B124,'自動車台帳'!$AZ124,0)</f>
        <v>#N/A</v>
      </c>
      <c r="C123" s="46">
        <f ca="1">IF(ISBLANK('自動車台帳'!C124)=TRUE,"",OFFSET('自動車台帳'!C124,'自動車台帳'!$AZ124,0))</f>
      </c>
      <c r="D123" s="46">
        <f ca="1">IF(ISBLANK('自動車台帳'!D124)=TRUE,"",OFFSET('自動車台帳'!D124,'自動車台帳'!$AZ124,0))</f>
      </c>
      <c r="E123" s="46">
        <f ca="1">IF(ISBLANK('自動車台帳'!E124)=TRUE,"",OFFSET('自動車台帳'!E124,'自動車台帳'!$AZ124,0))</f>
      </c>
      <c r="F123" s="46" t="e">
        <f ca="1">OFFSET('自動車台帳'!F124,'自動車台帳'!$AZ124,0)</f>
        <v>#N/A</v>
      </c>
      <c r="G123" s="46" t="e">
        <f ca="1">OFFSET('自動車台帳'!G124,'自動車台帳'!$AZ124,0)</f>
        <v>#N/A</v>
      </c>
      <c r="H123" s="47" t="e">
        <f ca="1">OFFSET('自動車台帳'!H124,'自動車台帳'!$AZ124,0)</f>
        <v>#N/A</v>
      </c>
      <c r="I123" s="48" t="e">
        <f ca="1">OFFSET('自動車台帳'!I124,'自動車台帳'!$AZ124,0)</f>
        <v>#N/A</v>
      </c>
      <c r="J123" s="46" t="e">
        <f ca="1">OFFSET('自動車台帳'!J124,'自動車台帳'!$AZ124,0)</f>
        <v>#N/A</v>
      </c>
      <c r="K123" s="46" t="e">
        <f ca="1">OFFSET('自動車台帳'!K124,'自動車台帳'!$AZ124,0)</f>
        <v>#N/A</v>
      </c>
      <c r="L123" s="47" t="e">
        <f ca="1">OFFSET('自動車台帳'!L124,'自動車台帳'!$AZ124,0)</f>
        <v>#N/A</v>
      </c>
      <c r="M123" s="49" t="e">
        <f ca="1">OFFSET('自動車台帳'!M124,'自動車台帳'!$AZ124,0)</f>
        <v>#N/A</v>
      </c>
      <c r="N123" s="50" t="e">
        <f ca="1">OFFSET('自動車台帳'!N124,'自動車台帳'!$AZ124,0)</f>
        <v>#N/A</v>
      </c>
      <c r="O123" s="50" t="e">
        <f ca="1">OFFSET('自動車台帳'!O124,'自動車台帳'!$AZ124,0)</f>
        <v>#N/A</v>
      </c>
      <c r="P123" s="50" t="e">
        <f ca="1">OFFSET('自動車台帳'!P124,'自動車台帳'!$AZ124,0)</f>
        <v>#N/A</v>
      </c>
      <c r="Q123" s="50" t="e">
        <f ca="1">OFFSET('自動車台帳'!Q124,'自動車台帳'!$AZ124,0)</f>
        <v>#N/A</v>
      </c>
      <c r="R123" s="46" t="e">
        <f ca="1">OFFSET('自動車台帳'!AM124,'自動車台帳'!$AZ124,0)</f>
        <v>#N/A</v>
      </c>
      <c r="S123" s="46" t="e">
        <f ca="1">OFFSET('自動車台帳'!AN124,'自動車台帳'!$AZ124,0)</f>
        <v>#N/A</v>
      </c>
      <c r="T123" s="51" t="e">
        <f ca="1">OFFSET('自動車台帳'!$AO124,'自動車台帳'!$AZ124,0)</f>
        <v>#N/A</v>
      </c>
      <c r="U123" s="52" t="e">
        <f ca="1">OFFSET('自動車台帳'!AP124,'自動車台帳'!$AZ124,0)</f>
        <v>#N/A</v>
      </c>
      <c r="V123" s="52" t="e">
        <f ca="1">OFFSET('自動車台帳'!AQ124,'自動車台帳'!$AZ124,0)</f>
        <v>#N/A</v>
      </c>
    </row>
    <row r="124" spans="1:22" ht="13.5">
      <c r="A124" s="46" t="e">
        <f ca="1">OFFSET('自動車台帳'!A125,'自動車台帳'!$AZ125,0)</f>
        <v>#N/A</v>
      </c>
      <c r="B124" s="46" t="e">
        <f ca="1">OFFSET('自動車台帳'!B125,'自動車台帳'!$AZ125,0)</f>
        <v>#N/A</v>
      </c>
      <c r="C124" s="46">
        <f ca="1">IF(ISBLANK('自動車台帳'!C125)=TRUE,"",OFFSET('自動車台帳'!C125,'自動車台帳'!$AZ125,0))</f>
      </c>
      <c r="D124" s="46">
        <f ca="1">IF(ISBLANK('自動車台帳'!D125)=TRUE,"",OFFSET('自動車台帳'!D125,'自動車台帳'!$AZ125,0))</f>
      </c>
      <c r="E124" s="46">
        <f ca="1">IF(ISBLANK('自動車台帳'!E125)=TRUE,"",OFFSET('自動車台帳'!E125,'自動車台帳'!$AZ125,0))</f>
      </c>
      <c r="F124" s="46" t="e">
        <f ca="1">OFFSET('自動車台帳'!F125,'自動車台帳'!$AZ125,0)</f>
        <v>#N/A</v>
      </c>
      <c r="G124" s="46" t="e">
        <f ca="1">OFFSET('自動車台帳'!G125,'自動車台帳'!$AZ125,0)</f>
        <v>#N/A</v>
      </c>
      <c r="H124" s="47" t="e">
        <f ca="1">OFFSET('自動車台帳'!H125,'自動車台帳'!$AZ125,0)</f>
        <v>#N/A</v>
      </c>
      <c r="I124" s="48" t="e">
        <f ca="1">OFFSET('自動車台帳'!I125,'自動車台帳'!$AZ125,0)</f>
        <v>#N/A</v>
      </c>
      <c r="J124" s="46" t="e">
        <f ca="1">OFFSET('自動車台帳'!J125,'自動車台帳'!$AZ125,0)</f>
        <v>#N/A</v>
      </c>
      <c r="K124" s="46" t="e">
        <f ca="1">OFFSET('自動車台帳'!K125,'自動車台帳'!$AZ125,0)</f>
        <v>#N/A</v>
      </c>
      <c r="L124" s="47" t="e">
        <f ca="1">OFFSET('自動車台帳'!L125,'自動車台帳'!$AZ125,0)</f>
        <v>#N/A</v>
      </c>
      <c r="M124" s="49" t="e">
        <f ca="1">OFFSET('自動車台帳'!M125,'自動車台帳'!$AZ125,0)</f>
        <v>#N/A</v>
      </c>
      <c r="N124" s="50" t="e">
        <f ca="1">OFFSET('自動車台帳'!N125,'自動車台帳'!$AZ125,0)</f>
        <v>#N/A</v>
      </c>
      <c r="O124" s="50" t="e">
        <f ca="1">OFFSET('自動車台帳'!O125,'自動車台帳'!$AZ125,0)</f>
        <v>#N/A</v>
      </c>
      <c r="P124" s="50" t="e">
        <f ca="1">OFFSET('自動車台帳'!P125,'自動車台帳'!$AZ125,0)</f>
        <v>#N/A</v>
      </c>
      <c r="Q124" s="50" t="e">
        <f ca="1">OFFSET('自動車台帳'!Q125,'自動車台帳'!$AZ125,0)</f>
        <v>#N/A</v>
      </c>
      <c r="R124" s="46" t="e">
        <f ca="1">OFFSET('自動車台帳'!AM125,'自動車台帳'!$AZ125,0)</f>
        <v>#N/A</v>
      </c>
      <c r="S124" s="46" t="e">
        <f ca="1">OFFSET('自動車台帳'!AN125,'自動車台帳'!$AZ125,0)</f>
        <v>#N/A</v>
      </c>
      <c r="T124" s="51" t="e">
        <f ca="1">OFFSET('自動車台帳'!$AO125,'自動車台帳'!$AZ125,0)</f>
        <v>#N/A</v>
      </c>
      <c r="U124" s="52" t="e">
        <f ca="1">OFFSET('自動車台帳'!AP125,'自動車台帳'!$AZ125,0)</f>
        <v>#N/A</v>
      </c>
      <c r="V124" s="52" t="e">
        <f ca="1">OFFSET('自動車台帳'!AQ125,'自動車台帳'!$AZ125,0)</f>
        <v>#N/A</v>
      </c>
    </row>
    <row r="125" spans="1:22" ht="13.5">
      <c r="A125" s="46" t="e">
        <f ca="1">OFFSET('自動車台帳'!A126,'自動車台帳'!$AZ126,0)</f>
        <v>#N/A</v>
      </c>
      <c r="B125" s="46" t="e">
        <f ca="1">OFFSET('自動車台帳'!B126,'自動車台帳'!$AZ126,0)</f>
        <v>#N/A</v>
      </c>
      <c r="C125" s="46">
        <f ca="1">IF(ISBLANK('自動車台帳'!C126)=TRUE,"",OFFSET('自動車台帳'!C126,'自動車台帳'!$AZ126,0))</f>
      </c>
      <c r="D125" s="46">
        <f ca="1">IF(ISBLANK('自動車台帳'!D126)=TRUE,"",OFFSET('自動車台帳'!D126,'自動車台帳'!$AZ126,0))</f>
      </c>
      <c r="E125" s="46">
        <f ca="1">IF(ISBLANK('自動車台帳'!E126)=TRUE,"",OFFSET('自動車台帳'!E126,'自動車台帳'!$AZ126,0))</f>
      </c>
      <c r="F125" s="46" t="e">
        <f ca="1">OFFSET('自動車台帳'!F126,'自動車台帳'!$AZ126,0)</f>
        <v>#N/A</v>
      </c>
      <c r="G125" s="46" t="e">
        <f ca="1">OFFSET('自動車台帳'!G126,'自動車台帳'!$AZ126,0)</f>
        <v>#N/A</v>
      </c>
      <c r="H125" s="47" t="e">
        <f ca="1">OFFSET('自動車台帳'!H126,'自動車台帳'!$AZ126,0)</f>
        <v>#N/A</v>
      </c>
      <c r="I125" s="48" t="e">
        <f ca="1">OFFSET('自動車台帳'!I126,'自動車台帳'!$AZ126,0)</f>
        <v>#N/A</v>
      </c>
      <c r="J125" s="46" t="e">
        <f ca="1">OFFSET('自動車台帳'!J126,'自動車台帳'!$AZ126,0)</f>
        <v>#N/A</v>
      </c>
      <c r="K125" s="46" t="e">
        <f ca="1">OFFSET('自動車台帳'!K126,'自動車台帳'!$AZ126,0)</f>
        <v>#N/A</v>
      </c>
      <c r="L125" s="47" t="e">
        <f ca="1">OFFSET('自動車台帳'!L126,'自動車台帳'!$AZ126,0)</f>
        <v>#N/A</v>
      </c>
      <c r="M125" s="49" t="e">
        <f ca="1">OFFSET('自動車台帳'!M126,'自動車台帳'!$AZ126,0)</f>
        <v>#N/A</v>
      </c>
      <c r="N125" s="50" t="e">
        <f ca="1">OFFSET('自動車台帳'!N126,'自動車台帳'!$AZ126,0)</f>
        <v>#N/A</v>
      </c>
      <c r="O125" s="50" t="e">
        <f ca="1">OFFSET('自動車台帳'!O126,'自動車台帳'!$AZ126,0)</f>
        <v>#N/A</v>
      </c>
      <c r="P125" s="50" t="e">
        <f ca="1">OFFSET('自動車台帳'!P126,'自動車台帳'!$AZ126,0)</f>
        <v>#N/A</v>
      </c>
      <c r="Q125" s="50" t="e">
        <f ca="1">OFFSET('自動車台帳'!Q126,'自動車台帳'!$AZ126,0)</f>
        <v>#N/A</v>
      </c>
      <c r="R125" s="46" t="e">
        <f ca="1">OFFSET('自動車台帳'!AM126,'自動車台帳'!$AZ126,0)</f>
        <v>#N/A</v>
      </c>
      <c r="S125" s="46" t="e">
        <f ca="1">OFFSET('自動車台帳'!AN126,'自動車台帳'!$AZ126,0)</f>
        <v>#N/A</v>
      </c>
      <c r="T125" s="51" t="e">
        <f ca="1">OFFSET('自動車台帳'!$AO126,'自動車台帳'!$AZ126,0)</f>
        <v>#N/A</v>
      </c>
      <c r="U125" s="52" t="e">
        <f ca="1">OFFSET('自動車台帳'!AP126,'自動車台帳'!$AZ126,0)</f>
        <v>#N/A</v>
      </c>
      <c r="V125" s="52" t="e">
        <f ca="1">OFFSET('自動車台帳'!AQ126,'自動車台帳'!$AZ126,0)</f>
        <v>#N/A</v>
      </c>
    </row>
    <row r="126" spans="1:22" ht="13.5">
      <c r="A126" s="46" t="e">
        <f ca="1">OFFSET('自動車台帳'!A127,'自動車台帳'!$AZ127,0)</f>
        <v>#N/A</v>
      </c>
      <c r="B126" s="46" t="e">
        <f ca="1">OFFSET('自動車台帳'!B127,'自動車台帳'!$AZ127,0)</f>
        <v>#N/A</v>
      </c>
      <c r="C126" s="46">
        <f ca="1">IF(ISBLANK('自動車台帳'!C127)=TRUE,"",OFFSET('自動車台帳'!C127,'自動車台帳'!$AZ127,0))</f>
      </c>
      <c r="D126" s="46">
        <f ca="1">IF(ISBLANK('自動車台帳'!D127)=TRUE,"",OFFSET('自動車台帳'!D127,'自動車台帳'!$AZ127,0))</f>
      </c>
      <c r="E126" s="46">
        <f ca="1">IF(ISBLANK('自動車台帳'!E127)=TRUE,"",OFFSET('自動車台帳'!E127,'自動車台帳'!$AZ127,0))</f>
      </c>
      <c r="F126" s="46" t="e">
        <f ca="1">OFFSET('自動車台帳'!F127,'自動車台帳'!$AZ127,0)</f>
        <v>#N/A</v>
      </c>
      <c r="G126" s="46" t="e">
        <f ca="1">OFFSET('自動車台帳'!G127,'自動車台帳'!$AZ127,0)</f>
        <v>#N/A</v>
      </c>
      <c r="H126" s="47" t="e">
        <f ca="1">OFFSET('自動車台帳'!H127,'自動車台帳'!$AZ127,0)</f>
        <v>#N/A</v>
      </c>
      <c r="I126" s="48" t="e">
        <f ca="1">OFFSET('自動車台帳'!I127,'自動車台帳'!$AZ127,0)</f>
        <v>#N/A</v>
      </c>
      <c r="J126" s="46" t="e">
        <f ca="1">OFFSET('自動車台帳'!J127,'自動車台帳'!$AZ127,0)</f>
        <v>#N/A</v>
      </c>
      <c r="K126" s="46" t="e">
        <f ca="1">OFFSET('自動車台帳'!K127,'自動車台帳'!$AZ127,0)</f>
        <v>#N/A</v>
      </c>
      <c r="L126" s="47" t="e">
        <f ca="1">OFFSET('自動車台帳'!L127,'自動車台帳'!$AZ127,0)</f>
        <v>#N/A</v>
      </c>
      <c r="M126" s="49" t="e">
        <f ca="1">OFFSET('自動車台帳'!M127,'自動車台帳'!$AZ127,0)</f>
        <v>#N/A</v>
      </c>
      <c r="N126" s="50" t="e">
        <f ca="1">OFFSET('自動車台帳'!N127,'自動車台帳'!$AZ127,0)</f>
        <v>#N/A</v>
      </c>
      <c r="O126" s="50" t="e">
        <f ca="1">OFFSET('自動車台帳'!O127,'自動車台帳'!$AZ127,0)</f>
        <v>#N/A</v>
      </c>
      <c r="P126" s="50" t="e">
        <f ca="1">OFFSET('自動車台帳'!P127,'自動車台帳'!$AZ127,0)</f>
        <v>#N/A</v>
      </c>
      <c r="Q126" s="50" t="e">
        <f ca="1">OFFSET('自動車台帳'!Q127,'自動車台帳'!$AZ127,0)</f>
        <v>#N/A</v>
      </c>
      <c r="R126" s="46" t="e">
        <f ca="1">OFFSET('自動車台帳'!AM127,'自動車台帳'!$AZ127,0)</f>
        <v>#N/A</v>
      </c>
      <c r="S126" s="46" t="e">
        <f ca="1">OFFSET('自動車台帳'!AN127,'自動車台帳'!$AZ127,0)</f>
        <v>#N/A</v>
      </c>
      <c r="T126" s="51" t="e">
        <f ca="1">OFFSET('自動車台帳'!$AO127,'自動車台帳'!$AZ127,0)</f>
        <v>#N/A</v>
      </c>
      <c r="U126" s="52" t="e">
        <f ca="1">OFFSET('自動車台帳'!AP127,'自動車台帳'!$AZ127,0)</f>
        <v>#N/A</v>
      </c>
      <c r="V126" s="52" t="e">
        <f ca="1">OFFSET('自動車台帳'!AQ127,'自動車台帳'!$AZ127,0)</f>
        <v>#N/A</v>
      </c>
    </row>
    <row r="127" spans="1:22" ht="13.5">
      <c r="A127" s="46" t="e">
        <f ca="1">OFFSET('自動車台帳'!A128,'自動車台帳'!$AZ128,0)</f>
        <v>#N/A</v>
      </c>
      <c r="B127" s="46" t="e">
        <f ca="1">OFFSET('自動車台帳'!B128,'自動車台帳'!$AZ128,0)</f>
        <v>#N/A</v>
      </c>
      <c r="C127" s="46">
        <f ca="1">IF(ISBLANK('自動車台帳'!C128)=TRUE,"",OFFSET('自動車台帳'!C128,'自動車台帳'!$AZ128,0))</f>
      </c>
      <c r="D127" s="46">
        <f ca="1">IF(ISBLANK('自動車台帳'!D128)=TRUE,"",OFFSET('自動車台帳'!D128,'自動車台帳'!$AZ128,0))</f>
      </c>
      <c r="E127" s="46">
        <f ca="1">IF(ISBLANK('自動車台帳'!E128)=TRUE,"",OFFSET('自動車台帳'!E128,'自動車台帳'!$AZ128,0))</f>
      </c>
      <c r="F127" s="46" t="e">
        <f ca="1">OFFSET('自動車台帳'!F128,'自動車台帳'!$AZ128,0)</f>
        <v>#N/A</v>
      </c>
      <c r="G127" s="46" t="e">
        <f ca="1">OFFSET('自動車台帳'!G128,'自動車台帳'!$AZ128,0)</f>
        <v>#N/A</v>
      </c>
      <c r="H127" s="47" t="e">
        <f ca="1">OFFSET('自動車台帳'!H128,'自動車台帳'!$AZ128,0)</f>
        <v>#N/A</v>
      </c>
      <c r="I127" s="48" t="e">
        <f ca="1">OFFSET('自動車台帳'!I128,'自動車台帳'!$AZ128,0)</f>
        <v>#N/A</v>
      </c>
      <c r="J127" s="46" t="e">
        <f ca="1">OFFSET('自動車台帳'!J128,'自動車台帳'!$AZ128,0)</f>
        <v>#N/A</v>
      </c>
      <c r="K127" s="46" t="e">
        <f ca="1">OFFSET('自動車台帳'!K128,'自動車台帳'!$AZ128,0)</f>
        <v>#N/A</v>
      </c>
      <c r="L127" s="47" t="e">
        <f ca="1">OFFSET('自動車台帳'!L128,'自動車台帳'!$AZ128,0)</f>
        <v>#N/A</v>
      </c>
      <c r="M127" s="49" t="e">
        <f ca="1">OFFSET('自動車台帳'!M128,'自動車台帳'!$AZ128,0)</f>
        <v>#N/A</v>
      </c>
      <c r="N127" s="50" t="e">
        <f ca="1">OFFSET('自動車台帳'!N128,'自動車台帳'!$AZ128,0)</f>
        <v>#N/A</v>
      </c>
      <c r="O127" s="50" t="e">
        <f ca="1">OFFSET('自動車台帳'!O128,'自動車台帳'!$AZ128,0)</f>
        <v>#N/A</v>
      </c>
      <c r="P127" s="50" t="e">
        <f ca="1">OFFSET('自動車台帳'!P128,'自動車台帳'!$AZ128,0)</f>
        <v>#N/A</v>
      </c>
      <c r="Q127" s="50" t="e">
        <f ca="1">OFFSET('自動車台帳'!Q128,'自動車台帳'!$AZ128,0)</f>
        <v>#N/A</v>
      </c>
      <c r="R127" s="46" t="e">
        <f ca="1">OFFSET('自動車台帳'!AM128,'自動車台帳'!$AZ128,0)</f>
        <v>#N/A</v>
      </c>
      <c r="S127" s="46" t="e">
        <f ca="1">OFFSET('自動車台帳'!AN128,'自動車台帳'!$AZ128,0)</f>
        <v>#N/A</v>
      </c>
      <c r="T127" s="51" t="e">
        <f ca="1">OFFSET('自動車台帳'!$AO128,'自動車台帳'!$AZ128,0)</f>
        <v>#N/A</v>
      </c>
      <c r="U127" s="52" t="e">
        <f ca="1">OFFSET('自動車台帳'!AP128,'自動車台帳'!$AZ128,0)</f>
        <v>#N/A</v>
      </c>
      <c r="V127" s="52" t="e">
        <f ca="1">OFFSET('自動車台帳'!AQ128,'自動車台帳'!$AZ128,0)</f>
        <v>#N/A</v>
      </c>
    </row>
    <row r="128" spans="1:22" ht="13.5">
      <c r="A128" s="46" t="e">
        <f ca="1">OFFSET('自動車台帳'!A129,'自動車台帳'!$AZ129,0)</f>
        <v>#N/A</v>
      </c>
      <c r="B128" s="46" t="e">
        <f ca="1">OFFSET('自動車台帳'!B129,'自動車台帳'!$AZ129,0)</f>
        <v>#N/A</v>
      </c>
      <c r="C128" s="46">
        <f ca="1">IF(ISBLANK('自動車台帳'!C129)=TRUE,"",OFFSET('自動車台帳'!C129,'自動車台帳'!$AZ129,0))</f>
      </c>
      <c r="D128" s="46">
        <f ca="1">IF(ISBLANK('自動車台帳'!D129)=TRUE,"",OFFSET('自動車台帳'!D129,'自動車台帳'!$AZ129,0))</f>
      </c>
      <c r="E128" s="46">
        <f ca="1">IF(ISBLANK('自動車台帳'!E129)=TRUE,"",OFFSET('自動車台帳'!E129,'自動車台帳'!$AZ129,0))</f>
      </c>
      <c r="F128" s="46" t="e">
        <f ca="1">OFFSET('自動車台帳'!F129,'自動車台帳'!$AZ129,0)</f>
        <v>#N/A</v>
      </c>
      <c r="G128" s="46" t="e">
        <f ca="1">OFFSET('自動車台帳'!G129,'自動車台帳'!$AZ129,0)</f>
        <v>#N/A</v>
      </c>
      <c r="H128" s="47" t="e">
        <f ca="1">OFFSET('自動車台帳'!H129,'自動車台帳'!$AZ129,0)</f>
        <v>#N/A</v>
      </c>
      <c r="I128" s="48" t="e">
        <f ca="1">OFFSET('自動車台帳'!I129,'自動車台帳'!$AZ129,0)</f>
        <v>#N/A</v>
      </c>
      <c r="J128" s="46" t="e">
        <f ca="1">OFFSET('自動車台帳'!J129,'自動車台帳'!$AZ129,0)</f>
        <v>#N/A</v>
      </c>
      <c r="K128" s="46" t="e">
        <f ca="1">OFFSET('自動車台帳'!K129,'自動車台帳'!$AZ129,0)</f>
        <v>#N/A</v>
      </c>
      <c r="L128" s="47" t="e">
        <f ca="1">OFFSET('自動車台帳'!L129,'自動車台帳'!$AZ129,0)</f>
        <v>#N/A</v>
      </c>
      <c r="M128" s="49" t="e">
        <f ca="1">OFFSET('自動車台帳'!M129,'自動車台帳'!$AZ129,0)</f>
        <v>#N/A</v>
      </c>
      <c r="N128" s="50" t="e">
        <f ca="1">OFFSET('自動車台帳'!N129,'自動車台帳'!$AZ129,0)</f>
        <v>#N/A</v>
      </c>
      <c r="O128" s="50" t="e">
        <f ca="1">OFFSET('自動車台帳'!O129,'自動車台帳'!$AZ129,0)</f>
        <v>#N/A</v>
      </c>
      <c r="P128" s="50" t="e">
        <f ca="1">OFFSET('自動車台帳'!P129,'自動車台帳'!$AZ129,0)</f>
        <v>#N/A</v>
      </c>
      <c r="Q128" s="50" t="e">
        <f ca="1">OFFSET('自動車台帳'!Q129,'自動車台帳'!$AZ129,0)</f>
        <v>#N/A</v>
      </c>
      <c r="R128" s="46" t="e">
        <f ca="1">OFFSET('自動車台帳'!AM129,'自動車台帳'!$AZ129,0)</f>
        <v>#N/A</v>
      </c>
      <c r="S128" s="46" t="e">
        <f ca="1">OFFSET('自動車台帳'!AN129,'自動車台帳'!$AZ129,0)</f>
        <v>#N/A</v>
      </c>
      <c r="T128" s="51" t="e">
        <f ca="1">OFFSET('自動車台帳'!$AO129,'自動車台帳'!$AZ129,0)</f>
        <v>#N/A</v>
      </c>
      <c r="U128" s="52" t="e">
        <f ca="1">OFFSET('自動車台帳'!AP129,'自動車台帳'!$AZ129,0)</f>
        <v>#N/A</v>
      </c>
      <c r="V128" s="52" t="e">
        <f ca="1">OFFSET('自動車台帳'!AQ129,'自動車台帳'!$AZ129,0)</f>
        <v>#N/A</v>
      </c>
    </row>
    <row r="129" spans="1:22" ht="13.5">
      <c r="A129" s="46" t="e">
        <f ca="1">OFFSET('自動車台帳'!A130,'自動車台帳'!$AZ130,0)</f>
        <v>#N/A</v>
      </c>
      <c r="B129" s="46" t="e">
        <f ca="1">OFFSET('自動車台帳'!B130,'自動車台帳'!$AZ130,0)</f>
        <v>#N/A</v>
      </c>
      <c r="C129" s="46">
        <f ca="1">IF(ISBLANK('自動車台帳'!C130)=TRUE,"",OFFSET('自動車台帳'!C130,'自動車台帳'!$AZ130,0))</f>
      </c>
      <c r="D129" s="46">
        <f ca="1">IF(ISBLANK('自動車台帳'!D130)=TRUE,"",OFFSET('自動車台帳'!D130,'自動車台帳'!$AZ130,0))</f>
      </c>
      <c r="E129" s="46">
        <f ca="1">IF(ISBLANK('自動車台帳'!E130)=TRUE,"",OFFSET('自動車台帳'!E130,'自動車台帳'!$AZ130,0))</f>
      </c>
      <c r="F129" s="46" t="e">
        <f ca="1">OFFSET('自動車台帳'!F130,'自動車台帳'!$AZ130,0)</f>
        <v>#N/A</v>
      </c>
      <c r="G129" s="46" t="e">
        <f ca="1">OFFSET('自動車台帳'!G130,'自動車台帳'!$AZ130,0)</f>
        <v>#N/A</v>
      </c>
      <c r="H129" s="47" t="e">
        <f ca="1">OFFSET('自動車台帳'!H130,'自動車台帳'!$AZ130,0)</f>
        <v>#N/A</v>
      </c>
      <c r="I129" s="48" t="e">
        <f ca="1">OFFSET('自動車台帳'!I130,'自動車台帳'!$AZ130,0)</f>
        <v>#N/A</v>
      </c>
      <c r="J129" s="46" t="e">
        <f ca="1">OFFSET('自動車台帳'!J130,'自動車台帳'!$AZ130,0)</f>
        <v>#N/A</v>
      </c>
      <c r="K129" s="46" t="e">
        <f ca="1">OFFSET('自動車台帳'!K130,'自動車台帳'!$AZ130,0)</f>
        <v>#N/A</v>
      </c>
      <c r="L129" s="47" t="e">
        <f ca="1">OFFSET('自動車台帳'!L130,'自動車台帳'!$AZ130,0)</f>
        <v>#N/A</v>
      </c>
      <c r="M129" s="49" t="e">
        <f ca="1">OFFSET('自動車台帳'!M130,'自動車台帳'!$AZ130,0)</f>
        <v>#N/A</v>
      </c>
      <c r="N129" s="50" t="e">
        <f ca="1">OFFSET('自動車台帳'!N130,'自動車台帳'!$AZ130,0)</f>
        <v>#N/A</v>
      </c>
      <c r="O129" s="50" t="e">
        <f ca="1">OFFSET('自動車台帳'!O130,'自動車台帳'!$AZ130,0)</f>
        <v>#N/A</v>
      </c>
      <c r="P129" s="50" t="e">
        <f ca="1">OFFSET('自動車台帳'!P130,'自動車台帳'!$AZ130,0)</f>
        <v>#N/A</v>
      </c>
      <c r="Q129" s="50" t="e">
        <f ca="1">OFFSET('自動車台帳'!Q130,'自動車台帳'!$AZ130,0)</f>
        <v>#N/A</v>
      </c>
      <c r="R129" s="46" t="e">
        <f ca="1">OFFSET('自動車台帳'!AM130,'自動車台帳'!$AZ130,0)</f>
        <v>#N/A</v>
      </c>
      <c r="S129" s="46" t="e">
        <f ca="1">OFFSET('自動車台帳'!AN130,'自動車台帳'!$AZ130,0)</f>
        <v>#N/A</v>
      </c>
      <c r="T129" s="51" t="e">
        <f ca="1">OFFSET('自動車台帳'!$AO130,'自動車台帳'!$AZ130,0)</f>
        <v>#N/A</v>
      </c>
      <c r="U129" s="52" t="e">
        <f ca="1">OFFSET('自動車台帳'!AP130,'自動車台帳'!$AZ130,0)</f>
        <v>#N/A</v>
      </c>
      <c r="V129" s="52" t="e">
        <f ca="1">OFFSET('自動車台帳'!AQ130,'自動車台帳'!$AZ130,0)</f>
        <v>#N/A</v>
      </c>
    </row>
  </sheetData>
  <sheetProtection/>
  <mergeCells count="15">
    <mergeCell ref="Q2:Q3"/>
    <mergeCell ref="R2:S2"/>
    <mergeCell ref="T2:T3"/>
    <mergeCell ref="U2:V2"/>
    <mergeCell ref="A2:A3"/>
    <mergeCell ref="B2:B3"/>
    <mergeCell ref="G2:G3"/>
    <mergeCell ref="C2:F2"/>
    <mergeCell ref="P2:P3"/>
    <mergeCell ref="H2:I2"/>
    <mergeCell ref="J2:J3"/>
    <mergeCell ref="K2:K3"/>
    <mergeCell ref="L2:M2"/>
    <mergeCell ref="N2:N3"/>
    <mergeCell ref="O2:O3"/>
  </mergeCells>
  <conditionalFormatting sqref="A4:V129">
    <cfRule type="expression" priority="1" dxfId="0" stopIfTrue="1">
      <formula>ISERROR(A4)</formula>
    </cfRule>
  </conditionalFormatting>
  <printOptions/>
  <pageMargins left="0.7874015748031497" right="0.7874015748031497" top="1" bottom="0" header="0.5118110236220472" footer="0.25"/>
  <pageSetup fitToHeight="9" fitToWidth="1" horizontalDpi="600" verticalDpi="600" orientation="landscape" paperSize="9" scale="86" r:id="rId1"/>
  <headerFooter alignWithMargins="0">
    <oddHeader>&amp;R様式４</oddHead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R41"/>
  <sheetViews>
    <sheetView zoomScaleSheetLayoutView="100" workbookViewId="0" topLeftCell="B1">
      <selection activeCell="E20" sqref="E20"/>
    </sheetView>
  </sheetViews>
  <sheetFormatPr defaultColWidth="9.00390625" defaultRowHeight="13.5"/>
  <cols>
    <col min="1" max="1" width="2.875" style="11" hidden="1" customWidth="1"/>
    <col min="2" max="2" width="22.25390625" style="11" customWidth="1"/>
    <col min="3" max="14" width="8.625" style="11" customWidth="1"/>
    <col min="15" max="18" width="7.375" style="11" customWidth="1"/>
    <col min="19" max="16384" width="4.50390625" style="11" customWidth="1"/>
  </cols>
  <sheetData>
    <row r="1" spans="2:6" ht="14.25">
      <c r="B1" s="10" t="str">
        <f>"４．低公害車導入状況（"&amp;LOOKUP('自動車台帳'!$G$1,実績報告年度,'名前関係'!$F$44:$F$48)&amp;"末）"</f>
        <v>４．低公害車導入状況（平成18年度末）</v>
      </c>
      <c r="F1" s="40"/>
    </row>
    <row r="2" spans="1:16" s="13" customFormat="1" ht="13.5">
      <c r="A2" s="12"/>
      <c r="B2" s="13" t="str">
        <f>"自動車の種別、燃料の種類ごとの自動車の台数（"&amp;LOOKUP('自動車台帳'!$G$1,実績報告年度,'名前関係'!$F$44:$F$48)&amp;"）"</f>
        <v>自動車の種別、燃料の種類ごとの自動車の台数（平成18年度）</v>
      </c>
      <c r="P2" s="11"/>
    </row>
    <row r="3" spans="1:8" s="13" customFormat="1" ht="13.5" hidden="1">
      <c r="A3" s="12"/>
      <c r="C3" s="13">
        <v>1</v>
      </c>
      <c r="D3" s="13">
        <v>2</v>
      </c>
      <c r="E3" s="13">
        <v>3</v>
      </c>
      <c r="F3" s="13">
        <v>4</v>
      </c>
      <c r="G3" s="13">
        <v>5</v>
      </c>
      <c r="H3" s="13">
        <v>6</v>
      </c>
    </row>
    <row r="4" spans="1:9" s="13" customFormat="1" ht="13.5">
      <c r="A4" s="12"/>
      <c r="B4" s="593"/>
      <c r="C4" s="595" t="s">
        <v>415</v>
      </c>
      <c r="D4" s="596"/>
      <c r="E4" s="596"/>
      <c r="F4" s="596"/>
      <c r="G4" s="596"/>
      <c r="H4" s="597"/>
      <c r="I4" s="581" t="s">
        <v>1268</v>
      </c>
    </row>
    <row r="5" spans="1:9" s="13" customFormat="1" ht="40.5" customHeight="1">
      <c r="A5" s="14"/>
      <c r="B5" s="594"/>
      <c r="C5" s="23" t="s">
        <v>413</v>
      </c>
      <c r="D5" s="23" t="s">
        <v>1270</v>
      </c>
      <c r="E5" s="23" t="s">
        <v>306</v>
      </c>
      <c r="F5" s="23" t="s">
        <v>412</v>
      </c>
      <c r="G5" s="23" t="s">
        <v>1271</v>
      </c>
      <c r="H5" s="23" t="s">
        <v>1079</v>
      </c>
      <c r="I5" s="592"/>
    </row>
    <row r="6" spans="1:9" s="13" customFormat="1" ht="13.5" customHeight="1">
      <c r="A6" s="14" t="s">
        <v>435</v>
      </c>
      <c r="B6" s="173" t="s">
        <v>309</v>
      </c>
      <c r="C6" s="174">
        <f>COUNTIF('自動車台帳'!$BW$4:$BW$130,C$3&amp;$A6)</f>
        <v>0</v>
      </c>
      <c r="D6" s="174">
        <f>COUNTIF('自動車台帳'!$BW$4:$BW$130,D$3&amp;$A6)</f>
        <v>0</v>
      </c>
      <c r="E6" s="174">
        <f>COUNTIF('自動車台帳'!$BW$4:$BW$130,E$3&amp;$A6)</f>
        <v>0</v>
      </c>
      <c r="F6" s="174">
        <f>COUNTIF('自動車台帳'!$BW$4:$BW$130,F$3&amp;$A6)</f>
        <v>0</v>
      </c>
      <c r="G6" s="174">
        <f>COUNTIF('自動車台帳'!$BW$4:$BW$130,G$3&amp;$A6)</f>
        <v>0</v>
      </c>
      <c r="H6" s="174">
        <f>COUNTIF('自動車台帳'!$BW$4:$BW$130,H$3&amp;$A6)</f>
        <v>0</v>
      </c>
      <c r="I6" s="174">
        <f aca="true" t="shared" si="0" ref="I6:I11">SUM(C6:H6)</f>
        <v>0</v>
      </c>
    </row>
    <row r="7" spans="1:9" s="13" customFormat="1" ht="13.5" customHeight="1">
      <c r="A7" s="14" t="s">
        <v>1272</v>
      </c>
      <c r="B7" s="173" t="s">
        <v>408</v>
      </c>
      <c r="C7" s="174">
        <f>COUNTIF('自動車台帳'!$BW$4:$BW$130,C$3&amp;$A7)</f>
        <v>0</v>
      </c>
      <c r="D7" s="174">
        <f>COUNTIF('自動車台帳'!$BW$4:$BW$130,D$3&amp;$A7)</f>
        <v>0</v>
      </c>
      <c r="E7" s="174">
        <f>COUNTIF('自動車台帳'!$BW$4:$BW$130,E$3&amp;$A7)</f>
        <v>0</v>
      </c>
      <c r="F7" s="174">
        <f>COUNTIF('自動車台帳'!$BW$4:$BW$130,F$3&amp;$A7)</f>
        <v>0</v>
      </c>
      <c r="G7" s="174">
        <f>COUNTIF('自動車台帳'!$BW$4:$BW$130,G$3&amp;$A7)</f>
        <v>0</v>
      </c>
      <c r="H7" s="174">
        <f>COUNTIF('自動車台帳'!$BW$4:$BW$130,H$3&amp;$A7)</f>
        <v>0</v>
      </c>
      <c r="I7" s="174">
        <f t="shared" si="0"/>
        <v>0</v>
      </c>
    </row>
    <row r="8" spans="1:9" s="13" customFormat="1" ht="13.5" customHeight="1">
      <c r="A8" s="14" t="s">
        <v>1273</v>
      </c>
      <c r="B8" s="173" t="s">
        <v>409</v>
      </c>
      <c r="C8" s="174">
        <f>COUNTIF('自動車台帳'!$BW$4:$BW$130,C$3&amp;$A8)</f>
        <v>0</v>
      </c>
      <c r="D8" s="174">
        <f>COUNTIF('自動車台帳'!$BW$4:$BW$130,D$3&amp;$A8)</f>
        <v>0</v>
      </c>
      <c r="E8" s="174">
        <f>COUNTIF('自動車台帳'!$BW$4:$BW$130,E$3&amp;$A8)</f>
        <v>0</v>
      </c>
      <c r="F8" s="174">
        <f>COUNTIF('自動車台帳'!$BW$4:$BW$130,F$3&amp;$A8)</f>
        <v>0</v>
      </c>
      <c r="G8" s="174">
        <f>COUNTIF('自動車台帳'!$BW$4:$BW$130,G$3&amp;$A8)</f>
        <v>0</v>
      </c>
      <c r="H8" s="174">
        <f>COUNTIF('自動車台帳'!$BW$4:$BW$130,H$3&amp;$A8)</f>
        <v>0</v>
      </c>
      <c r="I8" s="174">
        <f t="shared" si="0"/>
        <v>0</v>
      </c>
    </row>
    <row r="9" spans="1:9" s="13" customFormat="1" ht="13.5" customHeight="1">
      <c r="A9" s="14" t="s">
        <v>1274</v>
      </c>
      <c r="B9" s="173" t="s">
        <v>410</v>
      </c>
      <c r="C9" s="174">
        <f>COUNTIF('自動車台帳'!$BW$4:$BW$130,C$3&amp;$A9)</f>
        <v>0</v>
      </c>
      <c r="D9" s="174">
        <f>COUNTIF('自動車台帳'!$BW$4:$BW$130,D$3&amp;$A9)</f>
        <v>0</v>
      </c>
      <c r="E9" s="174">
        <f>COUNTIF('自動車台帳'!$BW$4:$BW$130,E$3&amp;$A9)</f>
        <v>0</v>
      </c>
      <c r="F9" s="174">
        <f>COUNTIF('自動車台帳'!$BW$4:$BW$130,F$3&amp;$A9)</f>
        <v>0</v>
      </c>
      <c r="G9" s="174">
        <f>COUNTIF('自動車台帳'!$BW$4:$BW$130,G$3&amp;$A9)</f>
        <v>0</v>
      </c>
      <c r="H9" s="174">
        <f>COUNTIF('自動車台帳'!$BW$4:$BW$130,H$3&amp;$A9)</f>
        <v>0</v>
      </c>
      <c r="I9" s="174">
        <f t="shared" si="0"/>
        <v>0</v>
      </c>
    </row>
    <row r="10" spans="1:9" s="13" customFormat="1" ht="13.5" customHeight="1">
      <c r="A10" s="14" t="s">
        <v>414</v>
      </c>
      <c r="B10" s="173" t="s">
        <v>397</v>
      </c>
      <c r="C10" s="174">
        <f>COUNTIF('自動車台帳'!$BW$4:$BW$130,C$3&amp;$A10)</f>
        <v>0</v>
      </c>
      <c r="D10" s="174">
        <f>COUNTIF('自動車台帳'!$BW$4:$BW$130,D$3&amp;$A10)</f>
        <v>0</v>
      </c>
      <c r="E10" s="174">
        <f>COUNTIF('自動車台帳'!$BW$4:$BW$130,E$3&amp;$A10)</f>
        <v>0</v>
      </c>
      <c r="F10" s="174">
        <f>COUNTIF('自動車台帳'!$BW$4:$BW$130,F$3&amp;$A10)</f>
        <v>0</v>
      </c>
      <c r="G10" s="174">
        <f>COUNTIF('自動車台帳'!$BW$4:$BW$130,G$3&amp;$A10)</f>
        <v>0</v>
      </c>
      <c r="H10" s="174">
        <f>COUNTIF('自動車台帳'!$BW$4:$BW$130,H$3&amp;$A10)</f>
        <v>0</v>
      </c>
      <c r="I10" s="174">
        <f t="shared" si="0"/>
        <v>0</v>
      </c>
    </row>
    <row r="11" spans="1:9" s="13" customFormat="1" ht="13.5" customHeight="1">
      <c r="A11" s="14" t="s">
        <v>1275</v>
      </c>
      <c r="B11" s="173" t="s">
        <v>455</v>
      </c>
      <c r="C11" s="174">
        <f>COUNTIF('自動車台帳'!$BW$4:$BW$130,C$3&amp;$A11)</f>
        <v>0</v>
      </c>
      <c r="D11" s="174">
        <f>COUNTIF('自動車台帳'!$BW$4:$BW$130,D$3&amp;$A11)</f>
        <v>0</v>
      </c>
      <c r="E11" s="174">
        <f>COUNTIF('自動車台帳'!$BW$4:$BW$130,E$3&amp;$A11)</f>
        <v>0</v>
      </c>
      <c r="F11" s="174">
        <f>COUNTIF('自動車台帳'!$BW$4:$BW$130,F$3&amp;$A11)</f>
        <v>0</v>
      </c>
      <c r="G11" s="174">
        <f>COUNTIF('自動車台帳'!$BW$4:$BW$130,G$3&amp;$A11)</f>
        <v>0</v>
      </c>
      <c r="H11" s="174">
        <f>COUNTIF('自動車台帳'!$BW$4:$BW$130,H$3&amp;$A11)</f>
        <v>0</v>
      </c>
      <c r="I11" s="174">
        <f t="shared" si="0"/>
        <v>0</v>
      </c>
    </row>
    <row r="12" spans="1:9" s="13" customFormat="1" ht="13.5" customHeight="1">
      <c r="A12" s="14"/>
      <c r="B12" s="176" t="s">
        <v>450</v>
      </c>
      <c r="C12" s="174">
        <f aca="true" t="shared" si="1" ref="C12:H12">SUM(C6:C11)</f>
        <v>0</v>
      </c>
      <c r="D12" s="174">
        <f t="shared" si="1"/>
        <v>0</v>
      </c>
      <c r="E12" s="174">
        <f t="shared" si="1"/>
        <v>0</v>
      </c>
      <c r="F12" s="174">
        <f t="shared" si="1"/>
        <v>0</v>
      </c>
      <c r="G12" s="174">
        <f t="shared" si="1"/>
        <v>0</v>
      </c>
      <c r="H12" s="174">
        <f t="shared" si="1"/>
        <v>0</v>
      </c>
      <c r="I12" s="174">
        <f>SUM(C12:H12)</f>
        <v>0</v>
      </c>
    </row>
    <row r="13" spans="1:9" s="13" customFormat="1" ht="13.5" customHeight="1">
      <c r="A13" s="14"/>
      <c r="B13" s="175"/>
      <c r="C13" s="177"/>
      <c r="D13" s="177"/>
      <c r="E13" s="177"/>
      <c r="F13" s="177"/>
      <c r="G13" s="177"/>
      <c r="H13" s="17"/>
      <c r="I13" s="177"/>
    </row>
    <row r="14" spans="1:18" s="13" customFormat="1" ht="11.25" customHeight="1" hidden="1">
      <c r="A14" s="14"/>
      <c r="B14" s="175"/>
      <c r="C14" s="175">
        <v>7</v>
      </c>
      <c r="D14" s="175">
        <v>8</v>
      </c>
      <c r="E14" s="13" t="s">
        <v>1276</v>
      </c>
      <c r="F14" s="175">
        <v>9</v>
      </c>
      <c r="G14" s="175">
        <v>10</v>
      </c>
      <c r="H14" s="175">
        <v>11</v>
      </c>
      <c r="I14" s="175">
        <v>12</v>
      </c>
      <c r="J14" s="175">
        <v>13</v>
      </c>
      <c r="K14" s="175">
        <v>14</v>
      </c>
      <c r="L14" s="175"/>
      <c r="M14" s="175"/>
      <c r="N14" s="175"/>
      <c r="O14" s="175"/>
      <c r="P14" s="175"/>
      <c r="Q14" s="175"/>
      <c r="R14" s="175"/>
    </row>
    <row r="15" spans="1:12" s="13" customFormat="1" ht="13.5" customHeight="1">
      <c r="A15" s="14"/>
      <c r="B15" s="593"/>
      <c r="C15" s="583" t="s">
        <v>1277</v>
      </c>
      <c r="D15" s="584"/>
      <c r="E15" s="584"/>
      <c r="F15" s="584"/>
      <c r="G15" s="584"/>
      <c r="H15" s="584"/>
      <c r="I15" s="584"/>
      <c r="J15" s="584"/>
      <c r="K15" s="585"/>
      <c r="L15" s="581" t="s">
        <v>1268</v>
      </c>
    </row>
    <row r="16" spans="1:12" s="13" customFormat="1" ht="31.5">
      <c r="A16" s="14"/>
      <c r="B16" s="594"/>
      <c r="C16" s="135" t="s">
        <v>952</v>
      </c>
      <c r="D16" s="135" t="s">
        <v>953</v>
      </c>
      <c r="E16" s="23" t="s">
        <v>955</v>
      </c>
      <c r="F16" s="23" t="s">
        <v>294</v>
      </c>
      <c r="G16" s="23" t="s">
        <v>295</v>
      </c>
      <c r="H16" s="23" t="s">
        <v>296</v>
      </c>
      <c r="I16" s="23" t="s">
        <v>1278</v>
      </c>
      <c r="J16" s="18" t="s">
        <v>411</v>
      </c>
      <c r="K16" s="18" t="s">
        <v>297</v>
      </c>
      <c r="L16" s="592"/>
    </row>
    <row r="17" spans="1:12" s="13" customFormat="1" ht="13.5" customHeight="1">
      <c r="A17" s="14" t="s">
        <v>435</v>
      </c>
      <c r="B17" s="173" t="s">
        <v>309</v>
      </c>
      <c r="C17" s="174">
        <f>COUNTIF('自動車台帳'!$BW$4:$BW$130,C$14&amp;$A17)</f>
        <v>0</v>
      </c>
      <c r="D17" s="174">
        <f>COUNTIF('自動車台帳'!$BW$4:$BW$130,D$14&amp;$A17)</f>
        <v>0</v>
      </c>
      <c r="E17" s="174" t="s">
        <v>456</v>
      </c>
      <c r="F17" s="174">
        <f>COUNTIF('自動車台帳'!$BW$4:$BW$130,F$14&amp;$A17)</f>
        <v>0</v>
      </c>
      <c r="G17" s="174">
        <f>COUNTIF('自動車台帳'!$BW$4:$BW$130,G$14&amp;$A17)</f>
        <v>0</v>
      </c>
      <c r="H17" s="174">
        <f>COUNTIF('自動車台帳'!$BW$4:$BW$130,H$14&amp;$A17)</f>
        <v>0</v>
      </c>
      <c r="I17" s="174">
        <f>COUNTIF('自動車台帳'!$BW$4:$BW$130,I$14&amp;$A17)</f>
        <v>0</v>
      </c>
      <c r="J17" s="174">
        <f>COUNTIF('自動車台帳'!$BW$4:$BW$130,J$14&amp;$A17)</f>
        <v>0</v>
      </c>
      <c r="K17" s="174">
        <f>COUNTIF('自動車台帳'!$BW$4:$BW$130,K$14&amp;$A17)</f>
        <v>0</v>
      </c>
      <c r="L17" s="174">
        <f aca="true" t="shared" si="2" ref="L17:L23">SUM(C17:K17)</f>
        <v>0</v>
      </c>
    </row>
    <row r="18" spans="1:12" s="13" customFormat="1" ht="13.5" customHeight="1">
      <c r="A18" s="14" t="s">
        <v>1272</v>
      </c>
      <c r="B18" s="173" t="s">
        <v>408</v>
      </c>
      <c r="C18" s="174">
        <f>COUNTIF('自動車台帳'!$BW$4:$BW$130,C$14&amp;$A18)</f>
        <v>0</v>
      </c>
      <c r="D18" s="174">
        <f>COUNTIF('自動車台帳'!$BW$4:$BW$130,D$14&amp;$A18)</f>
        <v>0</v>
      </c>
      <c r="E18" s="174" t="s">
        <v>456</v>
      </c>
      <c r="F18" s="174">
        <f>COUNTIF('自動車台帳'!$BW$4:$BW$130,F$14&amp;$A18)</f>
        <v>0</v>
      </c>
      <c r="G18" s="174">
        <f>COUNTIF('自動車台帳'!$BW$4:$BW$130,G$14&amp;$A18)</f>
        <v>0</v>
      </c>
      <c r="H18" s="174">
        <f>COUNTIF('自動車台帳'!$BW$4:$BW$130,H$14&amp;$A18)</f>
        <v>0</v>
      </c>
      <c r="I18" s="174">
        <f>COUNTIF('自動車台帳'!$BW$4:$BW$130,I$14&amp;$A18)</f>
        <v>0</v>
      </c>
      <c r="J18" s="174">
        <f>COUNTIF('自動車台帳'!$BW$4:$BW$130,J$14&amp;$A18)</f>
        <v>0</v>
      </c>
      <c r="K18" s="174">
        <f>COUNTIF('自動車台帳'!$BW$4:$BW$130,K$14&amp;$A18)</f>
        <v>0</v>
      </c>
      <c r="L18" s="174">
        <f t="shared" si="2"/>
        <v>0</v>
      </c>
    </row>
    <row r="19" spans="1:12" s="13" customFormat="1" ht="13.5" customHeight="1">
      <c r="A19" s="14" t="s">
        <v>1273</v>
      </c>
      <c r="B19" s="173" t="s">
        <v>409</v>
      </c>
      <c r="C19" s="174">
        <f>COUNTIF('自動車台帳'!$BW$4:$BW$130,C$14&amp;$A19)</f>
        <v>0</v>
      </c>
      <c r="D19" s="174">
        <f>COUNTIF('自動車台帳'!$BW$4:$BW$130,D$14&amp;$A19)</f>
        <v>0</v>
      </c>
      <c r="E19" s="174">
        <f>COUNTIF('自動車台帳'!$BX$4:$BX$130,E$14&amp;$A19)</f>
        <v>0</v>
      </c>
      <c r="F19" s="174">
        <f>COUNTIF('自動車台帳'!$BW$4:$BW$130,F$14&amp;$A19)</f>
        <v>0</v>
      </c>
      <c r="G19" s="174">
        <f>COUNTIF('自動車台帳'!$BW$4:$BW$130,G$14&amp;$A19)</f>
        <v>0</v>
      </c>
      <c r="H19" s="174">
        <f>COUNTIF('自動車台帳'!$BW$4:$BW$130,H$14&amp;$A19)</f>
        <v>0</v>
      </c>
      <c r="I19" s="174">
        <f>COUNTIF('自動車台帳'!$BW$4:$BW$130,I$14&amp;$A19)</f>
        <v>0</v>
      </c>
      <c r="J19" s="174">
        <f>COUNTIF('自動車台帳'!$BW$4:$BW$130,J$14&amp;$A19)</f>
        <v>0</v>
      </c>
      <c r="K19" s="174">
        <f>COUNTIF('自動車台帳'!$BW$4:$BW$130,K$14&amp;$A19)</f>
        <v>0</v>
      </c>
      <c r="L19" s="174">
        <f t="shared" si="2"/>
        <v>0</v>
      </c>
    </row>
    <row r="20" spans="1:12" s="13" customFormat="1" ht="13.5" customHeight="1">
      <c r="A20" s="14" t="s">
        <v>1274</v>
      </c>
      <c r="B20" s="173" t="s">
        <v>410</v>
      </c>
      <c r="C20" s="174">
        <f>COUNTIF('自動車台帳'!$BW$4:$BW$130,C$14&amp;$A20)</f>
        <v>0</v>
      </c>
      <c r="D20" s="174">
        <f>COUNTIF('自動車台帳'!$BW$4:$BW$130,D$14&amp;$A20)</f>
        <v>0</v>
      </c>
      <c r="E20" s="174">
        <f>COUNTIF('自動車台帳'!$BX$4:$BX$130,E$14&amp;$A20)</f>
        <v>0</v>
      </c>
      <c r="F20" s="174">
        <f>COUNTIF('自動車台帳'!$BW$4:$BW$130,F$14&amp;$A20)</f>
        <v>0</v>
      </c>
      <c r="G20" s="174">
        <f>COUNTIF('自動車台帳'!$BW$4:$BW$130,G$14&amp;$A20)</f>
        <v>0</v>
      </c>
      <c r="H20" s="174">
        <f>COUNTIF('自動車台帳'!$BW$4:$BW$130,H$14&amp;$A20)</f>
        <v>0</v>
      </c>
      <c r="I20" s="174">
        <f>COUNTIF('自動車台帳'!$BW$4:$BW$130,I$14&amp;$A20)</f>
        <v>0</v>
      </c>
      <c r="J20" s="174">
        <f>COUNTIF('自動車台帳'!$BW$4:$BW$130,J$14&amp;$A20)</f>
        <v>0</v>
      </c>
      <c r="K20" s="174">
        <f>COUNTIF('自動車台帳'!$BW$4:$BW$130,K$14&amp;$A20)</f>
        <v>0</v>
      </c>
      <c r="L20" s="174">
        <f t="shared" si="2"/>
        <v>0</v>
      </c>
    </row>
    <row r="21" spans="1:12" s="13" customFormat="1" ht="13.5" customHeight="1">
      <c r="A21" s="14" t="s">
        <v>414</v>
      </c>
      <c r="B21" s="173" t="s">
        <v>397</v>
      </c>
      <c r="C21" s="174">
        <f>COUNTIF('自動車台帳'!$BW$4:$BW$130,C$14&amp;$A21)</f>
        <v>0</v>
      </c>
      <c r="D21" s="174">
        <f>COUNTIF('自動車台帳'!$BW$4:$BW$130,D$14&amp;$A21)</f>
        <v>0</v>
      </c>
      <c r="E21" s="174" t="s">
        <v>456</v>
      </c>
      <c r="F21" s="174">
        <f>COUNTIF('自動車台帳'!$BW$4:$BW$130,F$14&amp;$A21)</f>
        <v>0</v>
      </c>
      <c r="G21" s="174">
        <f>COUNTIF('自動車台帳'!$BW$4:$BW$130,G$14&amp;$A21)</f>
        <v>0</v>
      </c>
      <c r="H21" s="174">
        <f>COUNTIF('自動車台帳'!$BW$4:$BW$130,H$14&amp;$A21)</f>
        <v>0</v>
      </c>
      <c r="I21" s="174">
        <f>COUNTIF('自動車台帳'!$BW$4:$BW$130,I$14&amp;$A21)</f>
        <v>0</v>
      </c>
      <c r="J21" s="174">
        <f>COUNTIF('自動車台帳'!$BW$4:$BW$130,J$14&amp;$A21)</f>
        <v>0</v>
      </c>
      <c r="K21" s="174">
        <f>COUNTIF('自動車台帳'!$BW$4:$BW$130,K$14&amp;$A21)</f>
        <v>0</v>
      </c>
      <c r="L21" s="174">
        <f t="shared" si="2"/>
        <v>0</v>
      </c>
    </row>
    <row r="22" spans="1:12" s="13" customFormat="1" ht="13.5" customHeight="1">
      <c r="A22" s="14" t="s">
        <v>1275</v>
      </c>
      <c r="B22" s="173" t="s">
        <v>455</v>
      </c>
      <c r="C22" s="174">
        <f>COUNTIF('自動車台帳'!$BW$4:$BW$130,C$14&amp;$A22)</f>
        <v>0</v>
      </c>
      <c r="D22" s="174">
        <f>COUNTIF('自動車台帳'!$BW$4:$BW$130,D$14&amp;$A22)</f>
        <v>0</v>
      </c>
      <c r="E22" s="174" t="s">
        <v>456</v>
      </c>
      <c r="F22" s="174">
        <f>COUNTIF('自動車台帳'!$BW$4:$BW$130,F$14&amp;$A22)</f>
        <v>0</v>
      </c>
      <c r="G22" s="174">
        <f>COUNTIF('自動車台帳'!$BW$4:$BW$130,G$14&amp;$A22)</f>
        <v>0</v>
      </c>
      <c r="H22" s="174">
        <f>COUNTIF('自動車台帳'!$BW$4:$BW$130,H$14&amp;$A22)</f>
        <v>0</v>
      </c>
      <c r="I22" s="174">
        <f>COUNTIF('自動車台帳'!$BW$4:$BW$130,I$14&amp;$A22)</f>
        <v>0</v>
      </c>
      <c r="J22" s="174">
        <f>COUNTIF('自動車台帳'!$BW$4:$BW$130,J$14&amp;$A22)</f>
        <v>0</v>
      </c>
      <c r="K22" s="174">
        <f>COUNTIF('自動車台帳'!$BW$4:$BW$130,K$14&amp;$A22)</f>
        <v>0</v>
      </c>
      <c r="L22" s="174">
        <f t="shared" si="2"/>
        <v>0</v>
      </c>
    </row>
    <row r="23" spans="1:12" s="13" customFormat="1" ht="13.5" customHeight="1">
      <c r="A23" s="14"/>
      <c r="B23" s="176" t="s">
        <v>450</v>
      </c>
      <c r="C23" s="174">
        <f aca="true" t="shared" si="3" ref="C23:K23">SUM(C17:C22)</f>
        <v>0</v>
      </c>
      <c r="D23" s="174">
        <f t="shared" si="3"/>
        <v>0</v>
      </c>
      <c r="E23" s="174">
        <f t="shared" si="3"/>
        <v>0</v>
      </c>
      <c r="F23" s="174">
        <f t="shared" si="3"/>
        <v>0</v>
      </c>
      <c r="G23" s="174">
        <f t="shared" si="3"/>
        <v>0</v>
      </c>
      <c r="H23" s="174">
        <f t="shared" si="3"/>
        <v>0</v>
      </c>
      <c r="I23" s="174">
        <f t="shared" si="3"/>
        <v>0</v>
      </c>
      <c r="J23" s="174">
        <f t="shared" si="3"/>
        <v>0</v>
      </c>
      <c r="K23" s="174">
        <f t="shared" si="3"/>
        <v>0</v>
      </c>
      <c r="L23" s="174">
        <f t="shared" si="2"/>
        <v>0</v>
      </c>
    </row>
    <row r="24" spans="1:14" s="13" customFormat="1" ht="13.5" customHeight="1">
      <c r="A24" s="14"/>
      <c r="B24" s="175"/>
      <c r="C24" s="177"/>
      <c r="D24" s="177"/>
      <c r="E24" s="177"/>
      <c r="F24" s="177"/>
      <c r="G24" s="177"/>
      <c r="H24" s="177"/>
      <c r="I24" s="177"/>
      <c r="J24" s="177"/>
      <c r="K24" s="177"/>
      <c r="L24" s="177"/>
      <c r="M24" s="177"/>
      <c r="N24" s="177"/>
    </row>
    <row r="25" spans="1:18" s="13" customFormat="1" ht="13.5" customHeight="1" hidden="1">
      <c r="A25" s="14"/>
      <c r="B25" s="175"/>
      <c r="C25" s="13">
        <v>21</v>
      </c>
      <c r="D25" s="13">
        <v>22</v>
      </c>
      <c r="E25" s="13">
        <v>23</v>
      </c>
      <c r="F25" s="13">
        <v>24</v>
      </c>
      <c r="G25" s="175">
        <v>15</v>
      </c>
      <c r="H25" s="175">
        <v>16</v>
      </c>
      <c r="I25" s="175">
        <v>17</v>
      </c>
      <c r="J25" s="13">
        <v>18</v>
      </c>
      <c r="K25" s="13">
        <v>19</v>
      </c>
      <c r="L25" s="13">
        <v>20</v>
      </c>
      <c r="N25" s="175"/>
      <c r="O25" s="175"/>
      <c r="P25" s="175"/>
      <c r="Q25" s="178"/>
      <c r="R25" s="172"/>
    </row>
    <row r="26" spans="1:18" s="13" customFormat="1" ht="13.5" customHeight="1">
      <c r="A26" s="14"/>
      <c r="B26" s="593"/>
      <c r="C26" s="583" t="s">
        <v>382</v>
      </c>
      <c r="D26" s="584"/>
      <c r="E26" s="584"/>
      <c r="F26" s="584"/>
      <c r="G26" s="584"/>
      <c r="H26" s="584"/>
      <c r="I26" s="584"/>
      <c r="J26" s="584"/>
      <c r="K26" s="584"/>
      <c r="L26" s="585"/>
      <c r="M26" s="581" t="s">
        <v>1268</v>
      </c>
      <c r="N26" s="172"/>
      <c r="O26" s="586"/>
      <c r="P26" s="587"/>
      <c r="Q26" s="588"/>
      <c r="R26" s="581" t="s">
        <v>1279</v>
      </c>
    </row>
    <row r="27" spans="1:18" s="13" customFormat="1" ht="21">
      <c r="A27" s="14"/>
      <c r="B27" s="594"/>
      <c r="C27" s="23" t="s">
        <v>1095</v>
      </c>
      <c r="D27" s="23" t="s">
        <v>1096</v>
      </c>
      <c r="E27" s="23" t="s">
        <v>28</v>
      </c>
      <c r="F27" s="23" t="s">
        <v>29</v>
      </c>
      <c r="G27" s="23" t="s">
        <v>1280</v>
      </c>
      <c r="H27" s="22" t="s">
        <v>1281</v>
      </c>
      <c r="I27" s="23" t="s">
        <v>1282</v>
      </c>
      <c r="J27" s="23" t="s">
        <v>944</v>
      </c>
      <c r="K27" s="23" t="s">
        <v>1283</v>
      </c>
      <c r="L27" s="18" t="s">
        <v>407</v>
      </c>
      <c r="M27" s="582"/>
      <c r="N27" s="172"/>
      <c r="O27" s="589"/>
      <c r="P27" s="590"/>
      <c r="Q27" s="591"/>
      <c r="R27" s="582"/>
    </row>
    <row r="28" spans="1:18" s="13" customFormat="1" ht="13.5" customHeight="1">
      <c r="A28" s="14" t="s">
        <v>435</v>
      </c>
      <c r="B28" s="179" t="s">
        <v>309</v>
      </c>
      <c r="C28" s="174">
        <f>COUNTIF('自動車台帳'!$BW$4:$BW$130,C$25&amp;$A28)</f>
        <v>0</v>
      </c>
      <c r="D28" s="174">
        <f>COUNTIF('自動車台帳'!$BW$4:$BW$130,D$25&amp;$A28)</f>
        <v>0</v>
      </c>
      <c r="E28" s="174">
        <f>COUNTIF('自動車台帳'!$BW$4:$BW$130,E$25&amp;$A28)</f>
        <v>0</v>
      </c>
      <c r="F28" s="174">
        <f>COUNTIF('自動車台帳'!$BW$4:$BW$130,F$25&amp;$A28)</f>
        <v>0</v>
      </c>
      <c r="G28" s="174">
        <f>COUNTIF('自動車台帳'!$BW$4:$BW$130,G$25&amp;$A28)</f>
        <v>0</v>
      </c>
      <c r="H28" s="174">
        <f>COUNTIF('自動車台帳'!$BW$4:$BW$130,H$25&amp;$A28)</f>
        <v>0</v>
      </c>
      <c r="I28" s="174">
        <f>COUNTIF('自動車台帳'!$BW$4:$BW$130,I$25&amp;$A28)</f>
        <v>0</v>
      </c>
      <c r="J28" s="174">
        <f>COUNTIF('自動車台帳'!$BW$4:$BW$130,J$25&amp;$A28)</f>
        <v>0</v>
      </c>
      <c r="K28" s="174">
        <f>COUNTIF('自動車台帳'!$BW$4:$BW$130,K$25&amp;$A28)</f>
        <v>0</v>
      </c>
      <c r="L28" s="174">
        <f>COUNTIF('自動車台帳'!$BW$4:$BW$130,L$25&amp;$A28)</f>
        <v>0</v>
      </c>
      <c r="M28" s="174">
        <f aca="true" t="shared" si="4" ref="M28:M34">SUM(C28:L28)</f>
        <v>0</v>
      </c>
      <c r="N28" s="172"/>
      <c r="O28" s="567" t="s">
        <v>309</v>
      </c>
      <c r="P28" s="567"/>
      <c r="Q28" s="567"/>
      <c r="R28" s="174">
        <f aca="true" t="shared" si="5" ref="R28:R34">I6+L17+M28</f>
        <v>0</v>
      </c>
    </row>
    <row r="29" spans="1:18" s="13" customFormat="1" ht="13.5" customHeight="1">
      <c r="A29" s="14" t="s">
        <v>1272</v>
      </c>
      <c r="B29" s="179" t="s">
        <v>408</v>
      </c>
      <c r="C29" s="174">
        <f>COUNTIF('自動車台帳'!$BW$4:$BW$130,C$25&amp;$A29)</f>
        <v>0</v>
      </c>
      <c r="D29" s="174">
        <f>COUNTIF('自動車台帳'!$BW$4:$BW$130,D$25&amp;$A29)</f>
        <v>0</v>
      </c>
      <c r="E29" s="174">
        <f>COUNTIF('自動車台帳'!$BW$4:$BW$130,E$25&amp;$A29)</f>
        <v>0</v>
      </c>
      <c r="F29" s="174">
        <f>COUNTIF('自動車台帳'!$BW$4:$BW$130,F$25&amp;$A29)</f>
        <v>0</v>
      </c>
      <c r="G29" s="174">
        <f>COUNTIF('自動車台帳'!$BW$4:$BW$130,G$25&amp;$A29)</f>
        <v>0</v>
      </c>
      <c r="H29" s="174">
        <f>COUNTIF('自動車台帳'!$BW$4:$BW$130,H$25&amp;$A29)</f>
        <v>0</v>
      </c>
      <c r="I29" s="174">
        <f>COUNTIF('自動車台帳'!$BW$4:$BW$130,I$25&amp;$A29)</f>
        <v>0</v>
      </c>
      <c r="J29" s="174">
        <f>COUNTIF('自動車台帳'!$BW$4:$BW$130,J$25&amp;$A29)</f>
        <v>0</v>
      </c>
      <c r="K29" s="174">
        <f>COUNTIF('自動車台帳'!$BW$4:$BW$130,K$25&amp;$A29)</f>
        <v>0</v>
      </c>
      <c r="L29" s="174">
        <f>COUNTIF('自動車台帳'!$BW$4:$BW$130,L$25&amp;$A29)</f>
        <v>0</v>
      </c>
      <c r="M29" s="174">
        <f t="shared" si="4"/>
        <v>0</v>
      </c>
      <c r="N29" s="172"/>
      <c r="O29" s="567" t="s">
        <v>408</v>
      </c>
      <c r="P29" s="567"/>
      <c r="Q29" s="567"/>
      <c r="R29" s="174">
        <f t="shared" si="5"/>
        <v>0</v>
      </c>
    </row>
    <row r="30" spans="1:18" s="13" customFormat="1" ht="13.5" customHeight="1">
      <c r="A30" s="14" t="s">
        <v>1273</v>
      </c>
      <c r="B30" s="179" t="s">
        <v>409</v>
      </c>
      <c r="C30" s="174">
        <f>COUNTIF('自動車台帳'!$BW$4:$BW$130,C$25&amp;$A30)</f>
        <v>0</v>
      </c>
      <c r="D30" s="174">
        <f>COUNTIF('自動車台帳'!$BW$4:$BW$130,D$25&amp;$A30)</f>
        <v>0</v>
      </c>
      <c r="E30" s="174">
        <f>COUNTIF('自動車台帳'!$BW$4:$BW$130,E$25&amp;$A30)</f>
        <v>0</v>
      </c>
      <c r="F30" s="174">
        <f>COUNTIF('自動車台帳'!$BW$4:$BW$130,F$25&amp;$A30)</f>
        <v>0</v>
      </c>
      <c r="G30" s="174">
        <f>COUNTIF('自動車台帳'!$BW$4:$BW$130,G$25&amp;$A30)</f>
        <v>0</v>
      </c>
      <c r="H30" s="174">
        <f>COUNTIF('自動車台帳'!$BW$4:$BW$130,H$25&amp;$A30)</f>
        <v>0</v>
      </c>
      <c r="I30" s="174">
        <f>COUNTIF('自動車台帳'!$BW$4:$BW$130,I$25&amp;$A30)</f>
        <v>0</v>
      </c>
      <c r="J30" s="174">
        <f>COUNTIF('自動車台帳'!$BW$4:$BW$130,J$25&amp;$A30)</f>
        <v>0</v>
      </c>
      <c r="K30" s="174">
        <f>COUNTIF('自動車台帳'!$BW$4:$BW$130,K$25&amp;$A30)</f>
        <v>0</v>
      </c>
      <c r="L30" s="174">
        <f>COUNTIF('自動車台帳'!$BW$4:$BW$130,L$25&amp;$A30)</f>
        <v>0</v>
      </c>
      <c r="M30" s="174">
        <f t="shared" si="4"/>
        <v>0</v>
      </c>
      <c r="N30" s="172"/>
      <c r="O30" s="567" t="s">
        <v>409</v>
      </c>
      <c r="P30" s="567"/>
      <c r="Q30" s="567"/>
      <c r="R30" s="174">
        <f t="shared" si="5"/>
        <v>0</v>
      </c>
    </row>
    <row r="31" spans="1:18" s="13" customFormat="1" ht="13.5" customHeight="1">
      <c r="A31" s="14" t="s">
        <v>1274</v>
      </c>
      <c r="B31" s="179" t="s">
        <v>410</v>
      </c>
      <c r="C31" s="174">
        <f>COUNTIF('自動車台帳'!$BW$4:$BW$130,C$25&amp;$A31)</f>
        <v>0</v>
      </c>
      <c r="D31" s="174">
        <f>COUNTIF('自動車台帳'!$BW$4:$BW$130,D$25&amp;$A31)</f>
        <v>0</v>
      </c>
      <c r="E31" s="174">
        <f>COUNTIF('自動車台帳'!$BW$4:$BW$130,E$25&amp;$A31)</f>
        <v>0</v>
      </c>
      <c r="F31" s="174">
        <f>COUNTIF('自動車台帳'!$BW$4:$BW$130,F$25&amp;$A31)</f>
        <v>0</v>
      </c>
      <c r="G31" s="174">
        <f>COUNTIF('自動車台帳'!$BW$4:$BW$130,G$25&amp;$A31)</f>
        <v>0</v>
      </c>
      <c r="H31" s="174">
        <f>COUNTIF('自動車台帳'!$BW$4:$BW$130,H$25&amp;$A31)</f>
        <v>0</v>
      </c>
      <c r="I31" s="174">
        <f>COUNTIF('自動車台帳'!$BW$4:$BW$130,I$25&amp;$A31)</f>
        <v>0</v>
      </c>
      <c r="J31" s="174">
        <f>COUNTIF('自動車台帳'!$BW$4:$BW$130,J$25&amp;$A31)</f>
        <v>0</v>
      </c>
      <c r="K31" s="174">
        <f>COUNTIF('自動車台帳'!$BW$4:$BW$130,K$25&amp;$A31)</f>
        <v>0</v>
      </c>
      <c r="L31" s="174">
        <f>COUNTIF('自動車台帳'!$BW$4:$BW$130,L$25&amp;$A31)</f>
        <v>0</v>
      </c>
      <c r="M31" s="174">
        <f t="shared" si="4"/>
        <v>0</v>
      </c>
      <c r="N31" s="172"/>
      <c r="O31" s="567" t="s">
        <v>410</v>
      </c>
      <c r="P31" s="567"/>
      <c r="Q31" s="567"/>
      <c r="R31" s="174">
        <f t="shared" si="5"/>
        <v>0</v>
      </c>
    </row>
    <row r="32" spans="1:18" s="13" customFormat="1" ht="13.5" customHeight="1">
      <c r="A32" s="14" t="s">
        <v>414</v>
      </c>
      <c r="B32" s="179" t="s">
        <v>397</v>
      </c>
      <c r="C32" s="174">
        <f>COUNTIF('自動車台帳'!$BW$4:$BW$130,C$25&amp;$A32)</f>
        <v>0</v>
      </c>
      <c r="D32" s="174">
        <f>COUNTIF('自動車台帳'!$BW$4:$BW$130,D$25&amp;$A32)</f>
        <v>0</v>
      </c>
      <c r="E32" s="174">
        <f>COUNTIF('自動車台帳'!$BW$4:$BW$130,E$25&amp;$A32)</f>
        <v>0</v>
      </c>
      <c r="F32" s="174">
        <f>COUNTIF('自動車台帳'!$BW$4:$BW$130,F$25&amp;$A32)</f>
        <v>0</v>
      </c>
      <c r="G32" s="174">
        <f>COUNTIF('自動車台帳'!$BW$4:$BW$130,G$25&amp;$A32)</f>
        <v>0</v>
      </c>
      <c r="H32" s="174">
        <f>COUNTIF('自動車台帳'!$BW$4:$BW$130,H$25&amp;$A32)</f>
        <v>0</v>
      </c>
      <c r="I32" s="174">
        <f>COUNTIF('自動車台帳'!$BW$4:$BW$130,I$25&amp;$A32)</f>
        <v>0</v>
      </c>
      <c r="J32" s="174">
        <f>COUNTIF('自動車台帳'!$BW$4:$BW$130,J$25&amp;$A32)</f>
        <v>0</v>
      </c>
      <c r="K32" s="174">
        <f>COUNTIF('自動車台帳'!$BW$4:$BW$130,K$25&amp;$A32)</f>
        <v>0</v>
      </c>
      <c r="L32" s="174">
        <f>COUNTIF('自動車台帳'!$BW$4:$BW$130,L$25&amp;$A32)</f>
        <v>0</v>
      </c>
      <c r="M32" s="174">
        <f t="shared" si="4"/>
        <v>0</v>
      </c>
      <c r="N32" s="172"/>
      <c r="O32" s="567" t="s">
        <v>397</v>
      </c>
      <c r="P32" s="567"/>
      <c r="Q32" s="567"/>
      <c r="R32" s="174">
        <f t="shared" si="5"/>
        <v>0</v>
      </c>
    </row>
    <row r="33" spans="1:18" s="13" customFormat="1" ht="13.5" customHeight="1">
      <c r="A33" s="14" t="s">
        <v>1275</v>
      </c>
      <c r="B33" s="179" t="s">
        <v>455</v>
      </c>
      <c r="C33" s="174">
        <f>COUNTIF('自動車台帳'!$BW$4:$BW$130,C$25&amp;$A33)</f>
        <v>0</v>
      </c>
      <c r="D33" s="174">
        <f>COUNTIF('自動車台帳'!$BW$4:$BW$130,D$25&amp;$A33)</f>
        <v>0</v>
      </c>
      <c r="E33" s="174">
        <f>COUNTIF('自動車台帳'!$BW$4:$BW$130,E$25&amp;$A33)</f>
        <v>0</v>
      </c>
      <c r="F33" s="174">
        <f>COUNTIF('自動車台帳'!$BW$4:$BW$130,F$25&amp;$A33)</f>
        <v>0</v>
      </c>
      <c r="G33" s="174">
        <f>COUNTIF('自動車台帳'!$BW$4:$BW$130,G$25&amp;$A33)</f>
        <v>0</v>
      </c>
      <c r="H33" s="174">
        <f>COUNTIF('自動車台帳'!$BW$4:$BW$130,H$25&amp;$A33)</f>
        <v>0</v>
      </c>
      <c r="I33" s="174">
        <f>COUNTIF('自動車台帳'!$BW$4:$BW$130,I$25&amp;$A33)</f>
        <v>0</v>
      </c>
      <c r="J33" s="174">
        <f>COUNTIF('自動車台帳'!$BW$4:$BW$130,J$25&amp;$A33)</f>
        <v>0</v>
      </c>
      <c r="K33" s="174">
        <f>COUNTIF('自動車台帳'!$BW$4:$BW$130,K$25&amp;$A33)</f>
        <v>0</v>
      </c>
      <c r="L33" s="174">
        <f>COUNTIF('自動車台帳'!$BW$4:$BW$130,L$25&amp;$A33)</f>
        <v>0</v>
      </c>
      <c r="M33" s="174">
        <f t="shared" si="4"/>
        <v>0</v>
      </c>
      <c r="N33" s="172"/>
      <c r="O33" s="567" t="s">
        <v>455</v>
      </c>
      <c r="P33" s="567"/>
      <c r="Q33" s="567"/>
      <c r="R33" s="174">
        <f t="shared" si="5"/>
        <v>0</v>
      </c>
    </row>
    <row r="34" spans="1:18" s="13" customFormat="1" ht="13.5" customHeight="1">
      <c r="A34" s="14"/>
      <c r="B34" s="180" t="s">
        <v>450</v>
      </c>
      <c r="C34" s="174">
        <f>SUM(C28:C33)</f>
        <v>0</v>
      </c>
      <c r="D34" s="174">
        <f>SUM(D28:D33)</f>
        <v>0</v>
      </c>
      <c r="E34" s="174">
        <f>SUM(E28:E33)</f>
        <v>0</v>
      </c>
      <c r="F34" s="174">
        <f>SUM(F28:F33)</f>
        <v>0</v>
      </c>
      <c r="G34" s="174">
        <f aca="true" t="shared" si="6" ref="G34:L34">SUM(G28:G33)</f>
        <v>0</v>
      </c>
      <c r="H34" s="174">
        <f t="shared" si="6"/>
        <v>0</v>
      </c>
      <c r="I34" s="174">
        <f t="shared" si="6"/>
        <v>0</v>
      </c>
      <c r="J34" s="174">
        <f t="shared" si="6"/>
        <v>0</v>
      </c>
      <c r="K34" s="174">
        <f t="shared" si="6"/>
        <v>0</v>
      </c>
      <c r="L34" s="174">
        <f t="shared" si="6"/>
        <v>0</v>
      </c>
      <c r="M34" s="174">
        <f t="shared" si="4"/>
        <v>0</v>
      </c>
      <c r="N34" s="172"/>
      <c r="O34" s="567" t="s">
        <v>450</v>
      </c>
      <c r="P34" s="567"/>
      <c r="Q34" s="567"/>
      <c r="R34" s="174">
        <f t="shared" si="5"/>
        <v>0</v>
      </c>
    </row>
    <row r="35" spans="1:18" s="13" customFormat="1" ht="12" customHeight="1">
      <c r="A35" s="11"/>
      <c r="B35" s="11"/>
      <c r="C35" s="11"/>
      <c r="D35" s="134"/>
      <c r="E35" s="134"/>
      <c r="F35" s="134"/>
      <c r="G35" s="134"/>
      <c r="H35" s="134"/>
      <c r="I35" s="134"/>
      <c r="J35" s="134"/>
      <c r="K35" s="134"/>
      <c r="L35" s="134"/>
      <c r="M35" s="134"/>
      <c r="N35" s="134"/>
      <c r="O35" s="11"/>
      <c r="P35" s="11"/>
      <c r="Q35" s="11"/>
      <c r="R35" s="11"/>
    </row>
    <row r="36" spans="1:18" s="15" customFormat="1" ht="13.5" customHeight="1" thickBot="1">
      <c r="A36" s="11"/>
      <c r="B36" s="11"/>
      <c r="C36" s="11"/>
      <c r="D36" s="11"/>
      <c r="E36" s="11"/>
      <c r="F36" s="11"/>
      <c r="G36" s="11"/>
      <c r="H36" s="11"/>
      <c r="I36" s="11"/>
      <c r="J36" s="11"/>
      <c r="K36" s="11"/>
      <c r="L36" s="11"/>
      <c r="M36" s="11"/>
      <c r="N36" s="11"/>
      <c r="O36" s="11"/>
      <c r="P36" s="11"/>
      <c r="Q36" s="11"/>
      <c r="R36" s="11"/>
    </row>
    <row r="37" spans="1:14" s="15" customFormat="1" ht="19.5" customHeight="1" thickBot="1">
      <c r="A37" s="11"/>
      <c r="B37" s="11"/>
      <c r="C37" s="11"/>
      <c r="D37" s="11"/>
      <c r="E37" s="11"/>
      <c r="F37" s="321"/>
      <c r="G37" s="322"/>
      <c r="H37" s="323"/>
      <c r="I37" s="574" t="s">
        <v>1311</v>
      </c>
      <c r="J37" s="575"/>
      <c r="K37" s="576"/>
      <c r="L37" s="577" t="s">
        <v>44</v>
      </c>
      <c r="M37" s="578"/>
      <c r="N37" s="579"/>
    </row>
    <row r="38" spans="1:14" s="15" customFormat="1" ht="19.5" customHeight="1" thickBot="1">
      <c r="A38" s="11"/>
      <c r="B38" s="11"/>
      <c r="C38" s="11"/>
      <c r="D38" s="11"/>
      <c r="E38" s="11"/>
      <c r="F38" s="568" t="s">
        <v>30</v>
      </c>
      <c r="G38" s="569"/>
      <c r="H38" s="570"/>
      <c r="I38" s="563"/>
      <c r="J38" s="564"/>
      <c r="K38" s="324" t="s">
        <v>1284</v>
      </c>
      <c r="L38" s="580"/>
      <c r="M38" s="564"/>
      <c r="N38" s="324" t="s">
        <v>1284</v>
      </c>
    </row>
    <row r="39" spans="1:14" s="15" customFormat="1" ht="19.5" customHeight="1" thickBot="1">
      <c r="A39" s="11"/>
      <c r="B39" s="11"/>
      <c r="C39" s="11"/>
      <c r="D39" s="11"/>
      <c r="E39" s="11"/>
      <c r="F39" s="571" t="str">
        <f>LOOKUP('自動車台帳'!$G$1,実績報告年度,'名前関係'!$F$44:$F$48)</f>
        <v>平成18年度</v>
      </c>
      <c r="G39" s="572"/>
      <c r="H39" s="573"/>
      <c r="I39" s="565">
        <f>IF(R34=0,0,I12/R34)*100</f>
        <v>0</v>
      </c>
      <c r="J39" s="566"/>
      <c r="K39" s="325" t="s">
        <v>1285</v>
      </c>
      <c r="L39" s="565">
        <f>IF(R34=0,0,SUM(I12,C23:I23,C34:K34)/R34)*100</f>
        <v>0</v>
      </c>
      <c r="M39" s="566"/>
      <c r="N39" s="325" t="s">
        <v>1285</v>
      </c>
    </row>
    <row r="40" spans="1:18" s="15" customFormat="1" ht="13.5" customHeight="1">
      <c r="A40" s="11"/>
      <c r="B40" s="11"/>
      <c r="C40" s="11"/>
      <c r="D40" s="11"/>
      <c r="E40" s="11"/>
      <c r="F40" s="11"/>
      <c r="G40" s="11"/>
      <c r="H40" s="11"/>
      <c r="I40" s="11"/>
      <c r="J40" s="11"/>
      <c r="K40" s="11"/>
      <c r="L40" s="11"/>
      <c r="M40" s="11"/>
      <c r="N40" s="11"/>
      <c r="O40" s="11"/>
      <c r="P40" s="11"/>
      <c r="Q40" s="11"/>
      <c r="R40" s="16"/>
    </row>
    <row r="41" spans="1:18" s="15" customFormat="1" ht="13.5" customHeight="1">
      <c r="A41" s="11"/>
      <c r="B41" s="11"/>
      <c r="C41" s="11"/>
      <c r="D41" s="11"/>
      <c r="E41" s="11"/>
      <c r="F41" s="11"/>
      <c r="G41" s="11"/>
      <c r="H41" s="11"/>
      <c r="I41" s="11"/>
      <c r="J41" s="11"/>
      <c r="K41" s="11"/>
      <c r="L41" s="11"/>
      <c r="M41" s="11"/>
      <c r="N41" s="11"/>
      <c r="O41" s="11"/>
      <c r="P41" s="11"/>
      <c r="Q41" s="11"/>
      <c r="R41" s="11"/>
    </row>
  </sheetData>
  <sheetProtection/>
  <mergeCells count="26">
    <mergeCell ref="L15:L16"/>
    <mergeCell ref="B26:B27"/>
    <mergeCell ref="B4:B5"/>
    <mergeCell ref="C4:H4"/>
    <mergeCell ref="I4:I5"/>
    <mergeCell ref="B15:B16"/>
    <mergeCell ref="C15:K15"/>
    <mergeCell ref="M26:M27"/>
    <mergeCell ref="C26:L26"/>
    <mergeCell ref="O26:Q27"/>
    <mergeCell ref="R26:R27"/>
    <mergeCell ref="F38:H38"/>
    <mergeCell ref="F39:H39"/>
    <mergeCell ref="O34:Q34"/>
    <mergeCell ref="O30:Q30"/>
    <mergeCell ref="O31:Q31"/>
    <mergeCell ref="O32:Q32"/>
    <mergeCell ref="O33:Q33"/>
    <mergeCell ref="I37:K37"/>
    <mergeCell ref="L37:N37"/>
    <mergeCell ref="L38:M38"/>
    <mergeCell ref="I38:J38"/>
    <mergeCell ref="I39:J39"/>
    <mergeCell ref="O28:Q28"/>
    <mergeCell ref="O29:Q29"/>
    <mergeCell ref="L39:M39"/>
  </mergeCells>
  <printOptions/>
  <pageMargins left="0.7874015748031497" right="0.7874015748031497" top="0.7874015748031497" bottom="0.7874015748031497" header="0.5118110236220472" footer="0.5118110236220472"/>
  <pageSetup fitToHeight="1" fitToWidth="1" horizontalDpi="600" verticalDpi="600" orientation="landscape" paperSize="9" scale="84" r:id="rId3"/>
  <headerFooter alignWithMargins="0">
    <oddHeader>&amp;R様式５</oddHeader>
  </headerFooter>
  <legacyDrawing r:id="rId2"/>
</worksheet>
</file>

<file path=xl/worksheets/sheet8.xml><?xml version="1.0" encoding="utf-8"?>
<worksheet xmlns="http://schemas.openxmlformats.org/spreadsheetml/2006/main" xmlns:r="http://schemas.openxmlformats.org/officeDocument/2006/relationships">
  <sheetPr codeName="Sheet8"/>
  <dimension ref="A2:F215"/>
  <sheetViews>
    <sheetView zoomScaleSheetLayoutView="100" workbookViewId="0" topLeftCell="B1">
      <selection activeCell="F13" sqref="F13"/>
    </sheetView>
  </sheetViews>
  <sheetFormatPr defaultColWidth="9.00390625" defaultRowHeight="13.5"/>
  <cols>
    <col min="1" max="1" width="4.875" style="35" hidden="1" customWidth="1"/>
    <col min="2" max="2" width="7.00390625" style="35" customWidth="1"/>
    <col min="3" max="3" width="2.25390625" style="35" customWidth="1"/>
    <col min="4" max="4" width="28.375" style="35" customWidth="1"/>
    <col min="5" max="6" width="18.625" style="35" customWidth="1"/>
    <col min="7" max="16384" width="9.00390625" style="35" customWidth="1"/>
  </cols>
  <sheetData>
    <row r="1" ht="18" customHeight="1"/>
    <row r="2" spans="2:6" ht="18.75" customHeight="1" thickBot="1">
      <c r="B2" s="617" t="str">
        <f>"５．特定自動車代替、排出ガス低減装置装着状況（"&amp;LOOKUP('自動車台帳'!$G$1,実績報告年度,'名前関係'!$F$44:$F$48)&amp;"）"</f>
        <v>５．特定自動車代替、排出ガス低減装置装着状況（平成18年度）</v>
      </c>
      <c r="C2" s="617"/>
      <c r="D2" s="617"/>
      <c r="E2" s="617"/>
      <c r="F2" s="617"/>
    </row>
    <row r="3" spans="2:6" ht="11.25" customHeight="1">
      <c r="B3" s="620"/>
      <c r="C3" s="621"/>
      <c r="D3" s="622"/>
      <c r="E3" s="629" t="str">
        <f>LOOKUP('自動車台帳'!$G$1,実績報告年度,'名前関係'!$F$44:$F$48)</f>
        <v>平成18年度</v>
      </c>
      <c r="F3" s="630"/>
    </row>
    <row r="4" spans="2:6" ht="11.25" customHeight="1">
      <c r="B4" s="623"/>
      <c r="C4" s="624"/>
      <c r="D4" s="625"/>
      <c r="E4" s="631"/>
      <c r="F4" s="632"/>
    </row>
    <row r="5" spans="2:6" ht="15" customHeight="1">
      <c r="B5" s="623"/>
      <c r="C5" s="624"/>
      <c r="D5" s="625"/>
      <c r="E5" s="618" t="s">
        <v>515</v>
      </c>
      <c r="F5" s="633" t="s">
        <v>423</v>
      </c>
    </row>
    <row r="6" spans="2:6" ht="27" customHeight="1" thickBot="1">
      <c r="B6" s="626"/>
      <c r="C6" s="627"/>
      <c r="D6" s="628"/>
      <c r="E6" s="619"/>
      <c r="F6" s="634"/>
    </row>
    <row r="7" spans="1:6" ht="24.75" customHeight="1" thickTop="1">
      <c r="A7" s="346">
        <v>1</v>
      </c>
      <c r="B7" s="635" t="s">
        <v>415</v>
      </c>
      <c r="C7" s="636"/>
      <c r="D7" s="347" t="s">
        <v>413</v>
      </c>
      <c r="E7" s="348">
        <f aca="true" t="shared" si="0" ref="E7:F31">E40+E70+E100+E130+E160+E190</f>
        <v>0</v>
      </c>
      <c r="F7" s="349">
        <f t="shared" si="0"/>
        <v>0</v>
      </c>
    </row>
    <row r="8" spans="1:6" ht="24.75" customHeight="1">
      <c r="A8" s="346">
        <v>2</v>
      </c>
      <c r="B8" s="598"/>
      <c r="C8" s="599"/>
      <c r="D8" s="350" t="s">
        <v>1286</v>
      </c>
      <c r="E8" s="351">
        <f t="shared" si="0"/>
        <v>0</v>
      </c>
      <c r="F8" s="352">
        <f t="shared" si="0"/>
        <v>0</v>
      </c>
    </row>
    <row r="9" spans="1:6" ht="24.75" customHeight="1">
      <c r="A9" s="346">
        <v>3</v>
      </c>
      <c r="B9" s="598"/>
      <c r="C9" s="599"/>
      <c r="D9" s="350" t="s">
        <v>306</v>
      </c>
      <c r="E9" s="351">
        <f t="shared" si="0"/>
        <v>0</v>
      </c>
      <c r="F9" s="352">
        <f t="shared" si="0"/>
        <v>0</v>
      </c>
    </row>
    <row r="10" spans="1:6" ht="24.75" customHeight="1">
      <c r="A10" s="346">
        <v>4</v>
      </c>
      <c r="B10" s="598"/>
      <c r="C10" s="599"/>
      <c r="D10" s="350" t="s">
        <v>412</v>
      </c>
      <c r="E10" s="351">
        <f t="shared" si="0"/>
        <v>0</v>
      </c>
      <c r="F10" s="352">
        <f t="shared" si="0"/>
        <v>0</v>
      </c>
    </row>
    <row r="11" spans="1:6" ht="24.75" customHeight="1">
      <c r="A11" s="346">
        <v>5</v>
      </c>
      <c r="B11" s="598"/>
      <c r="C11" s="599"/>
      <c r="D11" s="350" t="s">
        <v>1287</v>
      </c>
      <c r="E11" s="351">
        <f t="shared" si="0"/>
        <v>0</v>
      </c>
      <c r="F11" s="352">
        <f t="shared" si="0"/>
        <v>0</v>
      </c>
    </row>
    <row r="12" spans="1:6" ht="24.75" customHeight="1">
      <c r="A12" s="346">
        <v>6</v>
      </c>
      <c r="B12" s="598"/>
      <c r="C12" s="599"/>
      <c r="D12" s="350" t="s">
        <v>1079</v>
      </c>
      <c r="E12" s="351">
        <f t="shared" si="0"/>
        <v>0</v>
      </c>
      <c r="F12" s="352">
        <f t="shared" si="0"/>
        <v>0</v>
      </c>
    </row>
    <row r="13" spans="1:6" ht="24.75" customHeight="1">
      <c r="A13" s="346">
        <v>7</v>
      </c>
      <c r="B13" s="598" t="s">
        <v>511</v>
      </c>
      <c r="C13" s="599"/>
      <c r="D13" s="353" t="s">
        <v>1290</v>
      </c>
      <c r="E13" s="351">
        <f t="shared" si="0"/>
        <v>0</v>
      </c>
      <c r="F13" s="352">
        <f t="shared" si="0"/>
        <v>0</v>
      </c>
    </row>
    <row r="14" spans="1:6" ht="24.75" customHeight="1">
      <c r="A14" s="346">
        <v>8</v>
      </c>
      <c r="B14" s="598"/>
      <c r="C14" s="599"/>
      <c r="D14" s="353" t="s">
        <v>1289</v>
      </c>
      <c r="E14" s="351">
        <f t="shared" si="0"/>
        <v>0</v>
      </c>
      <c r="F14" s="352">
        <f t="shared" si="0"/>
        <v>0</v>
      </c>
    </row>
    <row r="15" spans="1:6" ht="24.75" customHeight="1">
      <c r="A15" s="346" t="s">
        <v>32</v>
      </c>
      <c r="B15" s="598"/>
      <c r="C15" s="599"/>
      <c r="D15" s="353" t="s">
        <v>1086</v>
      </c>
      <c r="E15" s="351">
        <f t="shared" si="0"/>
        <v>0</v>
      </c>
      <c r="F15" s="352">
        <f t="shared" si="0"/>
        <v>0</v>
      </c>
    </row>
    <row r="16" spans="1:6" ht="24.75" customHeight="1">
      <c r="A16" s="346">
        <v>9</v>
      </c>
      <c r="B16" s="598"/>
      <c r="C16" s="599"/>
      <c r="D16" s="353" t="s">
        <v>1087</v>
      </c>
      <c r="E16" s="351">
        <f t="shared" si="0"/>
        <v>0</v>
      </c>
      <c r="F16" s="352">
        <f t="shared" si="0"/>
        <v>0</v>
      </c>
    </row>
    <row r="17" spans="1:6" ht="24.75" customHeight="1">
      <c r="A17" s="346">
        <v>10</v>
      </c>
      <c r="B17" s="598"/>
      <c r="C17" s="599"/>
      <c r="D17" s="353" t="s">
        <v>1089</v>
      </c>
      <c r="E17" s="351">
        <f t="shared" si="0"/>
        <v>0</v>
      </c>
      <c r="F17" s="352">
        <f t="shared" si="0"/>
        <v>0</v>
      </c>
    </row>
    <row r="18" spans="1:6" ht="24.75" customHeight="1">
      <c r="A18" s="346">
        <v>11</v>
      </c>
      <c r="B18" s="598"/>
      <c r="C18" s="599"/>
      <c r="D18" s="353" t="s">
        <v>1088</v>
      </c>
      <c r="E18" s="351">
        <f t="shared" si="0"/>
        <v>0</v>
      </c>
      <c r="F18" s="352">
        <f t="shared" si="0"/>
        <v>0</v>
      </c>
    </row>
    <row r="19" spans="1:6" ht="24.75" customHeight="1">
      <c r="A19" s="346">
        <v>12</v>
      </c>
      <c r="B19" s="598"/>
      <c r="C19" s="599"/>
      <c r="D19" s="353" t="s">
        <v>1278</v>
      </c>
      <c r="E19" s="351">
        <f t="shared" si="0"/>
        <v>0</v>
      </c>
      <c r="F19" s="352">
        <f t="shared" si="0"/>
        <v>0</v>
      </c>
    </row>
    <row r="20" spans="1:6" ht="24.75" customHeight="1">
      <c r="A20" s="346">
        <v>13</v>
      </c>
      <c r="B20" s="598"/>
      <c r="C20" s="599"/>
      <c r="D20" s="353" t="s">
        <v>411</v>
      </c>
      <c r="E20" s="351">
        <f t="shared" si="0"/>
        <v>0</v>
      </c>
      <c r="F20" s="352">
        <f t="shared" si="0"/>
        <v>0</v>
      </c>
    </row>
    <row r="21" spans="1:6" ht="24.75" customHeight="1">
      <c r="A21" s="346">
        <v>14</v>
      </c>
      <c r="B21" s="598"/>
      <c r="C21" s="599"/>
      <c r="D21" s="353" t="s">
        <v>297</v>
      </c>
      <c r="E21" s="351">
        <f t="shared" si="0"/>
        <v>0</v>
      </c>
      <c r="F21" s="352">
        <f t="shared" si="0"/>
        <v>0</v>
      </c>
    </row>
    <row r="22" spans="1:6" ht="24.75" customHeight="1">
      <c r="A22" s="346">
        <v>21</v>
      </c>
      <c r="B22" s="598" t="s">
        <v>382</v>
      </c>
      <c r="C22" s="599"/>
      <c r="D22" s="353" t="s">
        <v>1292</v>
      </c>
      <c r="E22" s="351">
        <f t="shared" si="0"/>
        <v>0</v>
      </c>
      <c r="F22" s="352">
        <f t="shared" si="0"/>
        <v>0</v>
      </c>
    </row>
    <row r="23" spans="1:6" ht="24.75" customHeight="1">
      <c r="A23" s="346">
        <v>22</v>
      </c>
      <c r="B23" s="598"/>
      <c r="C23" s="599"/>
      <c r="D23" s="353" t="s">
        <v>1291</v>
      </c>
      <c r="E23" s="351">
        <f t="shared" si="0"/>
        <v>0</v>
      </c>
      <c r="F23" s="352">
        <f t="shared" si="0"/>
        <v>0</v>
      </c>
    </row>
    <row r="24" spans="1:6" ht="24.75" customHeight="1">
      <c r="A24" s="346">
        <v>23</v>
      </c>
      <c r="B24" s="598"/>
      <c r="C24" s="599"/>
      <c r="D24" s="353" t="s">
        <v>1090</v>
      </c>
      <c r="E24" s="351">
        <f t="shared" si="0"/>
        <v>0</v>
      </c>
      <c r="F24" s="352">
        <f t="shared" si="0"/>
        <v>0</v>
      </c>
    </row>
    <row r="25" spans="1:6" ht="24.75" customHeight="1">
      <c r="A25" s="346">
        <v>24</v>
      </c>
      <c r="B25" s="598"/>
      <c r="C25" s="599"/>
      <c r="D25" s="353" t="s">
        <v>1091</v>
      </c>
      <c r="E25" s="351">
        <f t="shared" si="0"/>
        <v>0</v>
      </c>
      <c r="F25" s="352">
        <f t="shared" si="0"/>
        <v>0</v>
      </c>
    </row>
    <row r="26" spans="1:6" ht="24.75" customHeight="1">
      <c r="A26" s="346">
        <v>15</v>
      </c>
      <c r="B26" s="598"/>
      <c r="C26" s="599"/>
      <c r="D26" s="353" t="s">
        <v>1092</v>
      </c>
      <c r="E26" s="351">
        <f t="shared" si="0"/>
        <v>0</v>
      </c>
      <c r="F26" s="352">
        <f t="shared" si="0"/>
        <v>0</v>
      </c>
    </row>
    <row r="27" spans="1:6" ht="24.75" customHeight="1">
      <c r="A27" s="346">
        <v>16</v>
      </c>
      <c r="B27" s="598"/>
      <c r="C27" s="599"/>
      <c r="D27" s="353" t="s">
        <v>1093</v>
      </c>
      <c r="E27" s="351">
        <f t="shared" si="0"/>
        <v>0</v>
      </c>
      <c r="F27" s="352">
        <f t="shared" si="0"/>
        <v>0</v>
      </c>
    </row>
    <row r="28" spans="1:6" ht="24.75" customHeight="1">
      <c r="A28" s="346">
        <v>17</v>
      </c>
      <c r="B28" s="598"/>
      <c r="C28" s="599"/>
      <c r="D28" s="353" t="s">
        <v>1094</v>
      </c>
      <c r="E28" s="351">
        <f t="shared" si="0"/>
        <v>0</v>
      </c>
      <c r="F28" s="352">
        <f t="shared" si="0"/>
        <v>0</v>
      </c>
    </row>
    <row r="29" spans="1:6" ht="24.75" customHeight="1">
      <c r="A29" s="346">
        <v>18</v>
      </c>
      <c r="B29" s="598"/>
      <c r="C29" s="599"/>
      <c r="D29" s="353" t="s">
        <v>944</v>
      </c>
      <c r="E29" s="351">
        <f t="shared" si="0"/>
        <v>0</v>
      </c>
      <c r="F29" s="352">
        <f t="shared" si="0"/>
        <v>0</v>
      </c>
    </row>
    <row r="30" spans="1:6" ht="24.75" customHeight="1">
      <c r="A30" s="35">
        <v>19</v>
      </c>
      <c r="B30" s="598"/>
      <c r="C30" s="599"/>
      <c r="D30" s="350" t="s">
        <v>1283</v>
      </c>
      <c r="E30" s="351">
        <f t="shared" si="0"/>
        <v>0</v>
      </c>
      <c r="F30" s="352">
        <f t="shared" si="0"/>
        <v>0</v>
      </c>
    </row>
    <row r="31" spans="1:6" ht="24.75" customHeight="1">
      <c r="A31" s="35">
        <v>20</v>
      </c>
      <c r="B31" s="598"/>
      <c r="C31" s="599"/>
      <c r="D31" s="350" t="s">
        <v>407</v>
      </c>
      <c r="E31" s="351">
        <f t="shared" si="0"/>
        <v>0</v>
      </c>
      <c r="F31" s="352">
        <f t="shared" si="0"/>
        <v>0</v>
      </c>
    </row>
    <row r="32" spans="2:6" s="124" customFormat="1" ht="24.75" customHeight="1">
      <c r="B32" s="605" t="s">
        <v>450</v>
      </c>
      <c r="C32" s="606"/>
      <c r="D32" s="607"/>
      <c r="E32" s="354">
        <f>SUM(E7:E31)</f>
        <v>0</v>
      </c>
      <c r="F32" s="355">
        <f>SUM(F7:F31)</f>
        <v>0</v>
      </c>
    </row>
    <row r="33" spans="2:6" s="124" customFormat="1" ht="24.75" customHeight="1">
      <c r="B33" s="603"/>
      <c r="C33" s="644" t="s">
        <v>405</v>
      </c>
      <c r="D33" s="645"/>
      <c r="E33" s="354">
        <f>SUM(E7:E12)</f>
        <v>0</v>
      </c>
      <c r="F33" s="355">
        <f>SUM(F7:F12)</f>
        <v>0</v>
      </c>
    </row>
    <row r="34" spans="2:6" s="124" customFormat="1" ht="24.75" customHeight="1">
      <c r="B34" s="603"/>
      <c r="C34" s="644" t="s">
        <v>1293</v>
      </c>
      <c r="D34" s="645"/>
      <c r="E34" s="356">
        <f>COUNTIF('自動車台帳'!CL5:CL130,(RIGHT(LEFT($E$3,4),2)))</f>
        <v>0</v>
      </c>
      <c r="F34" s="357">
        <f>COUNTIF('自動車台帳'!CM5:CM130,(RIGHT(LEFT($E$3,4),2)))</f>
        <v>0</v>
      </c>
    </row>
    <row r="35" spans="2:6" s="124" customFormat="1" ht="24.75" customHeight="1" thickBot="1">
      <c r="B35" s="604"/>
      <c r="C35" s="642" t="s">
        <v>1294</v>
      </c>
      <c r="D35" s="643"/>
      <c r="E35" s="358">
        <f>COUNTIF('自動車台帳'!CN5:CN130,(RIGHT(LEFT($E$3,4),2)))</f>
        <v>0</v>
      </c>
      <c r="F35" s="359">
        <f>COUNTIF('自動車台帳'!CO5:CO130,(RIGHT(LEFT($E$3,4),2)))</f>
        <v>0</v>
      </c>
    </row>
    <row r="36" spans="2:6" s="124" customFormat="1" ht="24.75" customHeight="1" hidden="1">
      <c r="B36" s="340"/>
      <c r="C36" s="341"/>
      <c r="D36" s="342"/>
      <c r="E36" s="638" t="str">
        <f>LOOKUP('自動車台帳'!$G$1,実績報告年度,'名前関係'!$F$44:$F$48)</f>
        <v>平成18年度</v>
      </c>
      <c r="F36" s="639"/>
    </row>
    <row r="37" spans="2:6" s="124" customFormat="1" ht="24.75" customHeight="1" hidden="1">
      <c r="B37" s="343"/>
      <c r="C37" s="344"/>
      <c r="D37" s="345"/>
      <c r="E37" s="640"/>
      <c r="F37" s="641"/>
    </row>
    <row r="38" spans="2:6" s="124" customFormat="1" ht="24.75" customHeight="1" hidden="1">
      <c r="B38" s="343"/>
      <c r="C38" s="344"/>
      <c r="D38" s="345"/>
      <c r="E38" s="648" t="s">
        <v>45</v>
      </c>
      <c r="F38" s="646" t="s">
        <v>423</v>
      </c>
    </row>
    <row r="39" spans="2:6" s="124" customFormat="1" ht="24.75" customHeight="1" hidden="1" thickBot="1">
      <c r="B39" s="343"/>
      <c r="C39" s="360"/>
      <c r="D39" s="361"/>
      <c r="E39" s="649"/>
      <c r="F39" s="647"/>
    </row>
    <row r="40" spans="1:6" s="124" customFormat="1" ht="24.75" customHeight="1" hidden="1" thickTop="1">
      <c r="A40" s="346">
        <v>1</v>
      </c>
      <c r="B40" s="608" t="s">
        <v>309</v>
      </c>
      <c r="C40" s="611" t="s">
        <v>415</v>
      </c>
      <c r="D40" s="362" t="s">
        <v>413</v>
      </c>
      <c r="E40" s="363">
        <f>COUNTIF('自動車台帳'!CH$5:CH$130,(RIGHT(LEFT($E$36,4),2)&amp;$A40&amp;$A$65))</f>
        <v>0</v>
      </c>
      <c r="F40" s="364">
        <f>COUNTIF('自動車台帳'!CI$5:CI$130,(RIGHT(LEFT($E$36,4),2)&amp;$A40&amp;$A$65))</f>
        <v>0</v>
      </c>
    </row>
    <row r="41" spans="1:6" s="124" customFormat="1" ht="24.75" customHeight="1" hidden="1">
      <c r="A41" s="346">
        <v>2</v>
      </c>
      <c r="B41" s="609"/>
      <c r="C41" s="612"/>
      <c r="D41" s="350" t="s">
        <v>1286</v>
      </c>
      <c r="E41" s="351">
        <f>COUNTIF('自動車台帳'!CH$5:CH$130,(RIGHT(LEFT($E$36,4),2)&amp;$A41&amp;$A$65))</f>
        <v>0</v>
      </c>
      <c r="F41" s="352">
        <f>COUNTIF('自動車台帳'!CI$5:CI$130,(RIGHT(LEFT($E$36,4),2)&amp;$A41&amp;$A$65))</f>
        <v>0</v>
      </c>
    </row>
    <row r="42" spans="1:6" s="124" customFormat="1" ht="24.75" customHeight="1" hidden="1">
      <c r="A42" s="346">
        <v>3</v>
      </c>
      <c r="B42" s="609"/>
      <c r="C42" s="612"/>
      <c r="D42" s="350" t="s">
        <v>306</v>
      </c>
      <c r="E42" s="351">
        <f>COUNTIF('自動車台帳'!CH$5:CH$130,(RIGHT(LEFT($E$36,4),2)&amp;$A42&amp;$A$65))</f>
        <v>0</v>
      </c>
      <c r="F42" s="352">
        <f>COUNTIF('自動車台帳'!CI$5:CI$130,(RIGHT(LEFT($E$36,4),2)&amp;$A42&amp;$A$65))</f>
        <v>0</v>
      </c>
    </row>
    <row r="43" spans="1:6" s="124" customFormat="1" ht="24.75" customHeight="1" hidden="1">
      <c r="A43" s="346">
        <v>4</v>
      </c>
      <c r="B43" s="609"/>
      <c r="C43" s="612"/>
      <c r="D43" s="350" t="s">
        <v>412</v>
      </c>
      <c r="E43" s="351">
        <f>COUNTIF('自動車台帳'!CH$5:CH$130,(RIGHT(LEFT($E$36,4),2)&amp;$A43&amp;$A$65))</f>
        <v>0</v>
      </c>
      <c r="F43" s="352">
        <f>COUNTIF('自動車台帳'!CI$5:CI$130,(RIGHT(LEFT($E$36,4),2)&amp;$A43&amp;$A$65))</f>
        <v>0</v>
      </c>
    </row>
    <row r="44" spans="1:6" s="124" customFormat="1" ht="24.75" customHeight="1" hidden="1">
      <c r="A44" s="346">
        <v>5</v>
      </c>
      <c r="B44" s="609"/>
      <c r="C44" s="612"/>
      <c r="D44" s="350" t="s">
        <v>1287</v>
      </c>
      <c r="E44" s="351">
        <f>COUNTIF('自動車台帳'!CH$5:CH$130,(RIGHT(LEFT($E$36,4),2)&amp;$A44&amp;$A$65))</f>
        <v>0</v>
      </c>
      <c r="F44" s="352">
        <f>COUNTIF('自動車台帳'!CI$5:CI$130,(RIGHT(LEFT($E$36,4),2)&amp;$A44&amp;$A$65))</f>
        <v>0</v>
      </c>
    </row>
    <row r="45" spans="1:6" s="124" customFormat="1" ht="24.75" customHeight="1" hidden="1">
      <c r="A45" s="346">
        <v>6</v>
      </c>
      <c r="B45" s="609"/>
      <c r="C45" s="613"/>
      <c r="D45" s="350" t="s">
        <v>1079</v>
      </c>
      <c r="E45" s="351">
        <f>COUNTIF('自動車台帳'!CH$5:CH$130,(RIGHT(LEFT($E$36,4),2)&amp;$A45&amp;$A$65))</f>
        <v>0</v>
      </c>
      <c r="F45" s="352">
        <f>COUNTIF('自動車台帳'!CI$5:CI$130,(RIGHT(LEFT($E$36,4),2)&amp;$A45&amp;$A$65))</f>
        <v>0</v>
      </c>
    </row>
    <row r="46" spans="1:6" s="124" customFormat="1" ht="24.75" customHeight="1" hidden="1">
      <c r="A46" s="346">
        <v>7</v>
      </c>
      <c r="B46" s="609"/>
      <c r="C46" s="614" t="s">
        <v>1288</v>
      </c>
      <c r="D46" s="353" t="s">
        <v>1290</v>
      </c>
      <c r="E46" s="351">
        <f>COUNTIF('自動車台帳'!CH$5:CH$130,(RIGHT(LEFT($E$36,4),2)&amp;$A46&amp;$A$65))</f>
        <v>0</v>
      </c>
      <c r="F46" s="352">
        <f>COUNTIF('自動車台帳'!CI$5:CI$130,(RIGHT(LEFT($E$36,4),2)&amp;$A46&amp;$A$65))</f>
        <v>0</v>
      </c>
    </row>
    <row r="47" spans="1:6" s="124" customFormat="1" ht="24.75" customHeight="1" hidden="1">
      <c r="A47" s="346">
        <v>8</v>
      </c>
      <c r="B47" s="609"/>
      <c r="C47" s="615"/>
      <c r="D47" s="353" t="s">
        <v>1289</v>
      </c>
      <c r="E47" s="351">
        <f>COUNTIF('自動車台帳'!CH$5:CH$130,(RIGHT(LEFT($E$36,4),2)&amp;$A47&amp;$A$65))</f>
        <v>0</v>
      </c>
      <c r="F47" s="352">
        <f>COUNTIF('自動車台帳'!CI$5:CI$130,(RIGHT(LEFT($E$36,4),2)&amp;$A47&amp;$A$65))</f>
        <v>0</v>
      </c>
    </row>
    <row r="48" spans="1:6" s="124" customFormat="1" ht="24.75" customHeight="1" hidden="1">
      <c r="A48" s="346" t="s">
        <v>32</v>
      </c>
      <c r="B48" s="609"/>
      <c r="C48" s="615"/>
      <c r="D48" s="353" t="s">
        <v>1086</v>
      </c>
      <c r="E48" s="351">
        <f>COUNTIF('自動車台帳'!CH$5:CH$130,(RIGHT(LEFT($E$36,4),2)&amp;$A48&amp;$A$65))</f>
        <v>0</v>
      </c>
      <c r="F48" s="352">
        <f>COUNTIF('自動車台帳'!CI$5:CI$130,(RIGHT(LEFT($E$36,4),2)&amp;$A48&amp;$A$65))</f>
        <v>0</v>
      </c>
    </row>
    <row r="49" spans="1:6" s="124" customFormat="1" ht="24.75" customHeight="1" hidden="1">
      <c r="A49" s="346">
        <v>9</v>
      </c>
      <c r="B49" s="609"/>
      <c r="C49" s="615"/>
      <c r="D49" s="353" t="s">
        <v>1087</v>
      </c>
      <c r="E49" s="351">
        <f>COUNTIF('自動車台帳'!CH$5:CH$130,(RIGHT(LEFT($E$36,4),2)&amp;$A49&amp;$A$65))</f>
        <v>0</v>
      </c>
      <c r="F49" s="352">
        <f>COUNTIF('自動車台帳'!CI$5:CI$130,(RIGHT(LEFT($E$36,4),2)&amp;$A49&amp;$A$65))</f>
        <v>0</v>
      </c>
    </row>
    <row r="50" spans="1:6" s="124" customFormat="1" ht="24.75" customHeight="1" hidden="1">
      <c r="A50" s="346">
        <v>10</v>
      </c>
      <c r="B50" s="609"/>
      <c r="C50" s="615"/>
      <c r="D50" s="353" t="s">
        <v>1089</v>
      </c>
      <c r="E50" s="351">
        <f>COUNTIF('自動車台帳'!CH$5:CH$130,(RIGHT(LEFT($E$36,4),2)&amp;$A50&amp;$A$65))</f>
        <v>0</v>
      </c>
      <c r="F50" s="352">
        <f>COUNTIF('自動車台帳'!CI$5:CI$130,(RIGHT(LEFT($E$36,4),2)&amp;$A50&amp;$A$65))</f>
        <v>0</v>
      </c>
    </row>
    <row r="51" spans="1:6" s="124" customFormat="1" ht="24.75" customHeight="1" hidden="1">
      <c r="A51" s="346">
        <v>11</v>
      </c>
      <c r="B51" s="609"/>
      <c r="C51" s="615"/>
      <c r="D51" s="353" t="s">
        <v>1088</v>
      </c>
      <c r="E51" s="351">
        <f>COUNTIF('自動車台帳'!CH$5:CH$130,(RIGHT(LEFT($E$36,4),2)&amp;$A51&amp;$A$65))</f>
        <v>0</v>
      </c>
      <c r="F51" s="352">
        <f>COUNTIF('自動車台帳'!CI$5:CI$130,(RIGHT(LEFT($E$36,4),2)&amp;$A51&amp;$A$65))</f>
        <v>0</v>
      </c>
    </row>
    <row r="52" spans="1:6" s="124" customFormat="1" ht="24.75" customHeight="1" hidden="1">
      <c r="A52" s="346">
        <v>12</v>
      </c>
      <c r="B52" s="609"/>
      <c r="C52" s="615"/>
      <c r="D52" s="353" t="s">
        <v>1278</v>
      </c>
      <c r="E52" s="351">
        <f>COUNTIF('自動車台帳'!CH$5:CH$130,(RIGHT(LEFT($E$36,4),2)&amp;$A52&amp;$A$65))</f>
        <v>0</v>
      </c>
      <c r="F52" s="352">
        <f>COUNTIF('自動車台帳'!CI$5:CI$130,(RIGHT(LEFT($E$36,4),2)&amp;$A52&amp;$A$65))</f>
        <v>0</v>
      </c>
    </row>
    <row r="53" spans="1:6" s="124" customFormat="1" ht="24.75" customHeight="1" hidden="1">
      <c r="A53" s="346">
        <v>13</v>
      </c>
      <c r="B53" s="609"/>
      <c r="C53" s="615"/>
      <c r="D53" s="353" t="s">
        <v>411</v>
      </c>
      <c r="E53" s="351">
        <f>COUNTIF('自動車台帳'!CH$5:CH$130,(RIGHT(LEFT($E$36,4),2)&amp;$A53&amp;$A$65))</f>
        <v>0</v>
      </c>
      <c r="F53" s="352">
        <f>COUNTIF('自動車台帳'!CI$5:CI$130,(RIGHT(LEFT($E$36,4),2)&amp;$A53&amp;$A$65))</f>
        <v>0</v>
      </c>
    </row>
    <row r="54" spans="1:6" s="124" customFormat="1" ht="24.75" customHeight="1" hidden="1">
      <c r="A54" s="346">
        <v>14</v>
      </c>
      <c r="B54" s="609"/>
      <c r="C54" s="616"/>
      <c r="D54" s="353" t="s">
        <v>297</v>
      </c>
      <c r="E54" s="351">
        <f>COUNTIF('自動車台帳'!CH$5:CH$130,(RIGHT(LEFT($E$36,4),2)&amp;$A54&amp;$A$65))</f>
        <v>0</v>
      </c>
      <c r="F54" s="352">
        <f>COUNTIF('自動車台帳'!CI$5:CI$130,(RIGHT(LEFT($E$36,4),2)&amp;$A54&amp;$A$65))</f>
        <v>0</v>
      </c>
    </row>
    <row r="55" spans="1:6" s="124" customFormat="1" ht="24.75" customHeight="1" hidden="1">
      <c r="A55" s="346">
        <v>21</v>
      </c>
      <c r="B55" s="609"/>
      <c r="C55" s="614" t="s">
        <v>382</v>
      </c>
      <c r="D55" s="353" t="s">
        <v>1292</v>
      </c>
      <c r="E55" s="351">
        <f>COUNTIF('自動車台帳'!CH$5:CH$130,(RIGHT(LEFT($E$36,4),2)&amp;$A55&amp;$A$65))</f>
        <v>0</v>
      </c>
      <c r="F55" s="352">
        <f>COUNTIF('自動車台帳'!CI$5:CI$130,(RIGHT(LEFT($E$36,4),2)&amp;$A55&amp;$A$65))</f>
        <v>0</v>
      </c>
    </row>
    <row r="56" spans="1:6" s="124" customFormat="1" ht="24.75" customHeight="1" hidden="1">
      <c r="A56" s="346">
        <v>22</v>
      </c>
      <c r="B56" s="609"/>
      <c r="C56" s="615"/>
      <c r="D56" s="353" t="s">
        <v>1291</v>
      </c>
      <c r="E56" s="351">
        <f>COUNTIF('自動車台帳'!CH$5:CH$130,(RIGHT(LEFT($E$36,4),2)&amp;$A56&amp;$A$65))</f>
        <v>0</v>
      </c>
      <c r="F56" s="352">
        <f>COUNTIF('自動車台帳'!CI$5:CI$130,(RIGHT(LEFT($E$36,4),2)&amp;$A56&amp;$A$65))</f>
        <v>0</v>
      </c>
    </row>
    <row r="57" spans="1:6" s="124" customFormat="1" ht="24.75" customHeight="1" hidden="1">
      <c r="A57" s="346">
        <v>23</v>
      </c>
      <c r="B57" s="609"/>
      <c r="C57" s="615"/>
      <c r="D57" s="353" t="s">
        <v>1090</v>
      </c>
      <c r="E57" s="351">
        <f>COUNTIF('自動車台帳'!CH$5:CH$130,(RIGHT(LEFT($E$36,4),2)&amp;$A57&amp;$A$65))</f>
        <v>0</v>
      </c>
      <c r="F57" s="352">
        <f>COUNTIF('自動車台帳'!CI$5:CI$130,(RIGHT(LEFT($E$36,4),2)&amp;$A57&amp;$A$65))</f>
        <v>0</v>
      </c>
    </row>
    <row r="58" spans="1:6" s="124" customFormat="1" ht="24.75" customHeight="1" hidden="1">
      <c r="A58" s="346">
        <v>24</v>
      </c>
      <c r="B58" s="609"/>
      <c r="C58" s="615"/>
      <c r="D58" s="353" t="s">
        <v>1091</v>
      </c>
      <c r="E58" s="351">
        <f>COUNTIF('自動車台帳'!CH$5:CH$130,(RIGHT(LEFT($E$36,4),2)&amp;$A58&amp;$A$65))</f>
        <v>0</v>
      </c>
      <c r="F58" s="352">
        <f>COUNTIF('自動車台帳'!CI$5:CI$130,(RIGHT(LEFT($E$36,4),2)&amp;$A58&amp;$A$65))</f>
        <v>0</v>
      </c>
    </row>
    <row r="59" spans="1:6" s="124" customFormat="1" ht="24.75" customHeight="1" hidden="1">
      <c r="A59" s="346">
        <v>15</v>
      </c>
      <c r="B59" s="609"/>
      <c r="C59" s="615"/>
      <c r="D59" s="353" t="s">
        <v>1092</v>
      </c>
      <c r="E59" s="351">
        <f>COUNTIF('自動車台帳'!CH$5:CH$130,(RIGHT(LEFT($E$36,4),2)&amp;$A59&amp;$A$65))</f>
        <v>0</v>
      </c>
      <c r="F59" s="352">
        <f>COUNTIF('自動車台帳'!CI$5:CI$130,(RIGHT(LEFT($E$36,4),2)&amp;$A59&amp;$A$65))</f>
        <v>0</v>
      </c>
    </row>
    <row r="60" spans="1:6" s="124" customFormat="1" ht="24.75" customHeight="1" hidden="1">
      <c r="A60" s="346">
        <v>16</v>
      </c>
      <c r="B60" s="609"/>
      <c r="C60" s="615"/>
      <c r="D60" s="353" t="s">
        <v>1093</v>
      </c>
      <c r="E60" s="351">
        <f>COUNTIF('自動車台帳'!CH$5:CH$130,(RIGHT(LEFT($E$36,4),2)&amp;$A60&amp;$A$65))</f>
        <v>0</v>
      </c>
      <c r="F60" s="352">
        <f>COUNTIF('自動車台帳'!CI$5:CI$130,(RIGHT(LEFT($E$36,4),2)&amp;$A60&amp;$A$65))</f>
        <v>0</v>
      </c>
    </row>
    <row r="61" spans="1:6" ht="24.75" customHeight="1" hidden="1">
      <c r="A61" s="346">
        <v>17</v>
      </c>
      <c r="B61" s="609"/>
      <c r="C61" s="615"/>
      <c r="D61" s="353" t="s">
        <v>1094</v>
      </c>
      <c r="E61" s="351">
        <f>COUNTIF('自動車台帳'!CH$5:CH$130,(RIGHT(LEFT($E$36,4),2)&amp;$A61&amp;$A$65))</f>
        <v>0</v>
      </c>
      <c r="F61" s="352">
        <f>COUNTIF('自動車台帳'!CI$5:CI$130,(RIGHT(LEFT($E$36,4),2)&amp;$A61&amp;$A$65))</f>
        <v>0</v>
      </c>
    </row>
    <row r="62" spans="1:6" ht="24.75" customHeight="1" hidden="1">
      <c r="A62" s="346">
        <v>18</v>
      </c>
      <c r="B62" s="609"/>
      <c r="C62" s="615"/>
      <c r="D62" s="353" t="s">
        <v>944</v>
      </c>
      <c r="E62" s="351">
        <f>COUNTIF('自動車台帳'!CH$5:CH$130,(RIGHT(LEFT($E$36,4),2)&amp;$A62&amp;$A$65))</f>
        <v>0</v>
      </c>
      <c r="F62" s="352">
        <f>COUNTIF('自動車台帳'!CI$5:CI$130,(RIGHT(LEFT($E$36,4),2)&amp;$A62&amp;$A$65))</f>
        <v>0</v>
      </c>
    </row>
    <row r="63" spans="1:6" ht="24.75" customHeight="1" hidden="1">
      <c r="A63" s="35">
        <v>19</v>
      </c>
      <c r="B63" s="609"/>
      <c r="C63" s="615"/>
      <c r="D63" s="350" t="s">
        <v>1283</v>
      </c>
      <c r="E63" s="351">
        <f>COUNTIF('自動車台帳'!CH$5:CH$130,(RIGHT(LEFT($E$36,4),2)&amp;$A63&amp;$A$65))</f>
        <v>0</v>
      </c>
      <c r="F63" s="352">
        <f>COUNTIF('自動車台帳'!CI$5:CI$130,(RIGHT(LEFT($E$36,4),2)&amp;$A63&amp;$A$65))</f>
        <v>0</v>
      </c>
    </row>
    <row r="64" spans="1:6" ht="24.75" customHeight="1" hidden="1">
      <c r="A64" s="35">
        <v>20</v>
      </c>
      <c r="B64" s="610"/>
      <c r="C64" s="615"/>
      <c r="D64" s="365" t="s">
        <v>407</v>
      </c>
      <c r="E64" s="351">
        <f>COUNTIF('自動車台帳'!CH$5:CH$130,(RIGHT(LEFT($E$36,4),2)&amp;$A64&amp;$A$65))</f>
        <v>0</v>
      </c>
      <c r="F64" s="352">
        <f>COUNTIF('自動車台帳'!CI$5:CI$130,(RIGHT(LEFT($E$36,4),2)&amp;$A64&amp;$A$65))</f>
        <v>0</v>
      </c>
    </row>
    <row r="65" spans="1:6" ht="24.75" customHeight="1" hidden="1" thickBot="1">
      <c r="A65" s="35" t="s">
        <v>435</v>
      </c>
      <c r="B65" s="637" t="s">
        <v>450</v>
      </c>
      <c r="C65" s="606"/>
      <c r="D65" s="607"/>
      <c r="E65" s="366">
        <f>SUM(E40:E64)</f>
        <v>0</v>
      </c>
      <c r="F65" s="367">
        <f>SUM(F40:F64)</f>
        <v>0</v>
      </c>
    </row>
    <row r="66" spans="2:6" ht="24.75" customHeight="1" hidden="1">
      <c r="B66" s="340"/>
      <c r="C66" s="341"/>
      <c r="D66" s="342"/>
      <c r="E66" s="638" t="str">
        <f>LOOKUP('自動車台帳'!$G$1,実績報告年度,'名前関係'!$F$44:$F$48)</f>
        <v>平成18年度</v>
      </c>
      <c r="F66" s="639"/>
    </row>
    <row r="67" spans="2:6" ht="24.75" customHeight="1" hidden="1">
      <c r="B67" s="343"/>
      <c r="C67" s="344"/>
      <c r="D67" s="345"/>
      <c r="E67" s="640"/>
      <c r="F67" s="641"/>
    </row>
    <row r="68" spans="2:6" ht="24.75" customHeight="1" hidden="1">
      <c r="B68" s="343"/>
      <c r="C68" s="344"/>
      <c r="D68" s="345"/>
      <c r="E68" s="648" t="s">
        <v>45</v>
      </c>
      <c r="F68" s="646" t="s">
        <v>423</v>
      </c>
    </row>
    <row r="69" spans="2:6" ht="24.75" customHeight="1" hidden="1" thickBot="1">
      <c r="B69" s="343"/>
      <c r="C69" s="360"/>
      <c r="D69" s="361"/>
      <c r="E69" s="649"/>
      <c r="F69" s="647"/>
    </row>
    <row r="70" spans="1:6" ht="24.75" customHeight="1" hidden="1" thickTop="1">
      <c r="A70" s="346">
        <v>1</v>
      </c>
      <c r="B70" s="608" t="s">
        <v>408</v>
      </c>
      <c r="C70" s="611" t="s">
        <v>415</v>
      </c>
      <c r="D70" s="362" t="s">
        <v>413</v>
      </c>
      <c r="E70" s="363">
        <f>COUNTIF('自動車台帳'!CH$5:CH$130,(RIGHT(LEFT($E$66,4),2)&amp;$A70&amp;$A$95))</f>
        <v>0</v>
      </c>
      <c r="F70" s="364">
        <f>COUNTIF('自動車台帳'!CI$5:CI$130,(RIGHT(LEFT($E$66,4),2)&amp;$A70&amp;$A$95))</f>
        <v>0</v>
      </c>
    </row>
    <row r="71" spans="1:6" ht="24.75" customHeight="1" hidden="1">
      <c r="A71" s="346">
        <v>2</v>
      </c>
      <c r="B71" s="609"/>
      <c r="C71" s="612"/>
      <c r="D71" s="350" t="s">
        <v>1286</v>
      </c>
      <c r="E71" s="351">
        <f>COUNTIF('自動車台帳'!CH$5:CH$130,(RIGHT(LEFT($E$66,4),2)&amp;$A71&amp;$A$95))</f>
        <v>0</v>
      </c>
      <c r="F71" s="352">
        <f>COUNTIF('自動車台帳'!CI$5:CI$130,(RIGHT(LEFT($E$66,4),2)&amp;$A71&amp;$A$95))</f>
        <v>0</v>
      </c>
    </row>
    <row r="72" spans="1:6" ht="24.75" customHeight="1" hidden="1">
      <c r="A72" s="346">
        <v>3</v>
      </c>
      <c r="B72" s="609"/>
      <c r="C72" s="612"/>
      <c r="D72" s="350" t="s">
        <v>306</v>
      </c>
      <c r="E72" s="351">
        <f>COUNTIF('自動車台帳'!CH$5:CH$130,(RIGHT(LEFT($E$66,4),2)&amp;$A72&amp;$A$95))</f>
        <v>0</v>
      </c>
      <c r="F72" s="352">
        <f>COUNTIF('自動車台帳'!CI$5:CI$130,(RIGHT(LEFT($E$66,4),2)&amp;$A72&amp;$A$95))</f>
        <v>0</v>
      </c>
    </row>
    <row r="73" spans="1:6" ht="24.75" customHeight="1" hidden="1">
      <c r="A73" s="346">
        <v>4</v>
      </c>
      <c r="B73" s="609"/>
      <c r="C73" s="612"/>
      <c r="D73" s="350" t="s">
        <v>412</v>
      </c>
      <c r="E73" s="351">
        <f>COUNTIF('自動車台帳'!CH$5:CH$130,(RIGHT(LEFT($E$66,4),2)&amp;$A73&amp;$A$95))</f>
        <v>0</v>
      </c>
      <c r="F73" s="352">
        <f>COUNTIF('自動車台帳'!CI$5:CI$130,(RIGHT(LEFT($E$66,4),2)&amp;$A73&amp;$A$95))</f>
        <v>0</v>
      </c>
    </row>
    <row r="74" spans="1:6" ht="24.75" customHeight="1" hidden="1">
      <c r="A74" s="346">
        <v>5</v>
      </c>
      <c r="B74" s="609"/>
      <c r="C74" s="612"/>
      <c r="D74" s="350" t="s">
        <v>1287</v>
      </c>
      <c r="E74" s="351">
        <f>COUNTIF('自動車台帳'!CH$5:CH$130,(RIGHT(LEFT($E$66,4),2)&amp;$A74&amp;$A$95))</f>
        <v>0</v>
      </c>
      <c r="F74" s="352">
        <f>COUNTIF('自動車台帳'!CI$5:CI$130,(RIGHT(LEFT($E$66,4),2)&amp;$A74&amp;$A$95))</f>
        <v>0</v>
      </c>
    </row>
    <row r="75" spans="1:6" ht="24.75" customHeight="1" hidden="1">
      <c r="A75" s="346">
        <v>6</v>
      </c>
      <c r="B75" s="609"/>
      <c r="C75" s="613"/>
      <c r="D75" s="350" t="s">
        <v>1079</v>
      </c>
      <c r="E75" s="351">
        <f>COUNTIF('自動車台帳'!CH$5:CH$130,(RIGHT(LEFT($E$66,4),2)&amp;$A75&amp;$A$95))</f>
        <v>0</v>
      </c>
      <c r="F75" s="352">
        <f>COUNTIF('自動車台帳'!CI$5:CI$130,(RIGHT(LEFT($E$66,4),2)&amp;$A75&amp;$A$95))</f>
        <v>0</v>
      </c>
    </row>
    <row r="76" spans="1:6" ht="24.75" customHeight="1" hidden="1">
      <c r="A76" s="346">
        <v>7</v>
      </c>
      <c r="B76" s="609"/>
      <c r="C76" s="614" t="s">
        <v>1288</v>
      </c>
      <c r="D76" s="353" t="s">
        <v>1290</v>
      </c>
      <c r="E76" s="351">
        <f>COUNTIF('自動車台帳'!CH$5:CH$130,(RIGHT(LEFT($E$66,4),2)&amp;$A76&amp;$A$95))</f>
        <v>0</v>
      </c>
      <c r="F76" s="352">
        <f>COUNTIF('自動車台帳'!CI$5:CI$130,(RIGHT(LEFT($E$66,4),2)&amp;$A76&amp;$A$95))</f>
        <v>0</v>
      </c>
    </row>
    <row r="77" spans="1:6" ht="24.75" customHeight="1" hidden="1">
      <c r="A77" s="346">
        <v>8</v>
      </c>
      <c r="B77" s="609"/>
      <c r="C77" s="615"/>
      <c r="D77" s="353" t="s">
        <v>1289</v>
      </c>
      <c r="E77" s="351">
        <f>COUNTIF('自動車台帳'!CH$5:CH$130,(RIGHT(LEFT($E$66,4),2)&amp;$A77&amp;$A$95))</f>
        <v>0</v>
      </c>
      <c r="F77" s="352">
        <f>COUNTIF('自動車台帳'!CI$5:CI$130,(RIGHT(LEFT($E$66,4),2)&amp;$A77&amp;$A$95))</f>
        <v>0</v>
      </c>
    </row>
    <row r="78" spans="1:6" ht="24.75" customHeight="1" hidden="1">
      <c r="A78" s="346" t="s">
        <v>32</v>
      </c>
      <c r="B78" s="609"/>
      <c r="C78" s="615"/>
      <c r="D78" s="353" t="s">
        <v>1086</v>
      </c>
      <c r="E78" s="351">
        <f>COUNTIF('自動車台帳'!CH$5:CH$130,(RIGHT(LEFT($E$66,4),2)&amp;$A78&amp;$A$95))</f>
        <v>0</v>
      </c>
      <c r="F78" s="352">
        <f>COUNTIF('自動車台帳'!CI$5:CI$130,(RIGHT(LEFT($E$66,4),2)&amp;$A78&amp;$A$95))</f>
        <v>0</v>
      </c>
    </row>
    <row r="79" spans="1:6" ht="24.75" customHeight="1" hidden="1">
      <c r="A79" s="346">
        <v>9</v>
      </c>
      <c r="B79" s="609"/>
      <c r="C79" s="615"/>
      <c r="D79" s="353" t="s">
        <v>1087</v>
      </c>
      <c r="E79" s="351">
        <f>COUNTIF('自動車台帳'!CH$5:CH$130,(RIGHT(LEFT($E$66,4),2)&amp;$A79&amp;$A$95))</f>
        <v>0</v>
      </c>
      <c r="F79" s="352">
        <f>COUNTIF('自動車台帳'!CI$5:CI$130,(RIGHT(LEFT($E$66,4),2)&amp;$A79&amp;$A$95))</f>
        <v>0</v>
      </c>
    </row>
    <row r="80" spans="1:6" ht="24.75" customHeight="1" hidden="1">
      <c r="A80" s="346">
        <v>10</v>
      </c>
      <c r="B80" s="609"/>
      <c r="C80" s="615"/>
      <c r="D80" s="353" t="s">
        <v>1089</v>
      </c>
      <c r="E80" s="351">
        <f>COUNTIF('自動車台帳'!CH$5:CH$130,(RIGHT(LEFT($E$66,4),2)&amp;$A80&amp;$A$95))</f>
        <v>0</v>
      </c>
      <c r="F80" s="352">
        <f>COUNTIF('自動車台帳'!CI$5:CI$130,(RIGHT(LEFT($E$66,4),2)&amp;$A80&amp;$A$95))</f>
        <v>0</v>
      </c>
    </row>
    <row r="81" spans="1:6" ht="24.75" customHeight="1" hidden="1">
      <c r="A81" s="346">
        <v>11</v>
      </c>
      <c r="B81" s="609"/>
      <c r="C81" s="615"/>
      <c r="D81" s="353" t="s">
        <v>1088</v>
      </c>
      <c r="E81" s="351">
        <f>COUNTIF('自動車台帳'!CH$5:CH$130,(RIGHT(LEFT($E$66,4),2)&amp;$A81&amp;$A$95))</f>
        <v>0</v>
      </c>
      <c r="F81" s="352">
        <f>COUNTIF('自動車台帳'!CI$5:CI$130,(RIGHT(LEFT($E$66,4),2)&amp;$A81&amp;$A$95))</f>
        <v>0</v>
      </c>
    </row>
    <row r="82" spans="1:6" ht="24.75" customHeight="1" hidden="1">
      <c r="A82" s="346">
        <v>12</v>
      </c>
      <c r="B82" s="609"/>
      <c r="C82" s="615"/>
      <c r="D82" s="353" t="s">
        <v>1278</v>
      </c>
      <c r="E82" s="351">
        <f>COUNTIF('自動車台帳'!CH$5:CH$130,(RIGHT(LEFT($E$66,4),2)&amp;$A82&amp;$A$95))</f>
        <v>0</v>
      </c>
      <c r="F82" s="352">
        <f>COUNTIF('自動車台帳'!CI$5:CI$130,(RIGHT(LEFT($E$66,4),2)&amp;$A82&amp;$A$95))</f>
        <v>0</v>
      </c>
    </row>
    <row r="83" spans="1:6" ht="24.75" customHeight="1" hidden="1">
      <c r="A83" s="346">
        <v>13</v>
      </c>
      <c r="B83" s="609"/>
      <c r="C83" s="615"/>
      <c r="D83" s="353" t="s">
        <v>411</v>
      </c>
      <c r="E83" s="351">
        <f>COUNTIF('自動車台帳'!CH$5:CH$130,(RIGHT(LEFT($E$66,4),2)&amp;$A83&amp;$A$95))</f>
        <v>0</v>
      </c>
      <c r="F83" s="352">
        <f>COUNTIF('自動車台帳'!CI$5:CI$130,(RIGHT(LEFT($E$66,4),2)&amp;$A83&amp;$A$95))</f>
        <v>0</v>
      </c>
    </row>
    <row r="84" spans="1:6" ht="24.75" customHeight="1" hidden="1">
      <c r="A84" s="346">
        <v>14</v>
      </c>
      <c r="B84" s="609"/>
      <c r="C84" s="616"/>
      <c r="D84" s="353" t="s">
        <v>297</v>
      </c>
      <c r="E84" s="351">
        <f>COUNTIF('自動車台帳'!CH$5:CH$130,(RIGHT(LEFT($E$66,4),2)&amp;$A84&amp;$A$95))</f>
        <v>0</v>
      </c>
      <c r="F84" s="352">
        <f>COUNTIF('自動車台帳'!CI$5:CI$130,(RIGHT(LEFT($E$66,4),2)&amp;$A84&amp;$A$95))</f>
        <v>0</v>
      </c>
    </row>
    <row r="85" spans="1:6" ht="24.75" customHeight="1" hidden="1">
      <c r="A85" s="346">
        <v>21</v>
      </c>
      <c r="B85" s="609"/>
      <c r="C85" s="614" t="s">
        <v>382</v>
      </c>
      <c r="D85" s="353" t="s">
        <v>1292</v>
      </c>
      <c r="E85" s="351">
        <f>COUNTIF('自動車台帳'!CH$5:CH$130,(RIGHT(LEFT($E$66,4),2)&amp;$A85&amp;$A$95))</f>
        <v>0</v>
      </c>
      <c r="F85" s="352">
        <f>COUNTIF('自動車台帳'!CI$5:CI$130,(RIGHT(LEFT($E$66,4),2)&amp;$A85&amp;$A$95))</f>
        <v>0</v>
      </c>
    </row>
    <row r="86" spans="1:6" ht="24.75" customHeight="1" hidden="1">
      <c r="A86" s="346">
        <v>22</v>
      </c>
      <c r="B86" s="609"/>
      <c r="C86" s="615"/>
      <c r="D86" s="353" t="s">
        <v>1291</v>
      </c>
      <c r="E86" s="351">
        <f>COUNTIF('自動車台帳'!CH$5:CH$130,(RIGHT(LEFT($E$66,4),2)&amp;$A86&amp;$A$95))</f>
        <v>0</v>
      </c>
      <c r="F86" s="352">
        <f>COUNTIF('自動車台帳'!CI$5:CI$130,(RIGHT(LEFT($E$66,4),2)&amp;$A86&amp;$A$95))</f>
        <v>0</v>
      </c>
    </row>
    <row r="87" spans="1:6" ht="24.75" customHeight="1" hidden="1">
      <c r="A87" s="346">
        <v>23</v>
      </c>
      <c r="B87" s="609"/>
      <c r="C87" s="615"/>
      <c r="D87" s="353" t="s">
        <v>1090</v>
      </c>
      <c r="E87" s="351">
        <f>COUNTIF('自動車台帳'!CH$5:CH$130,(RIGHT(LEFT($E$66,4),2)&amp;$A87&amp;$A$95))</f>
        <v>0</v>
      </c>
      <c r="F87" s="352">
        <f>COUNTIF('自動車台帳'!CI$5:CI$130,(RIGHT(LEFT($E$66,4),2)&amp;$A87&amp;$A$95))</f>
        <v>0</v>
      </c>
    </row>
    <row r="88" spans="1:6" ht="24.75" customHeight="1" hidden="1">
      <c r="A88" s="346">
        <v>24</v>
      </c>
      <c r="B88" s="609"/>
      <c r="C88" s="615"/>
      <c r="D88" s="353" t="s">
        <v>1091</v>
      </c>
      <c r="E88" s="351">
        <f>COUNTIF('自動車台帳'!CH$5:CH$130,(RIGHT(LEFT($E$66,4),2)&amp;$A88&amp;$A$95))</f>
        <v>0</v>
      </c>
      <c r="F88" s="352">
        <f>COUNTIF('自動車台帳'!CI$5:CI$130,(RIGHT(LEFT($E$66,4),2)&amp;$A88&amp;$A$95))</f>
        <v>0</v>
      </c>
    </row>
    <row r="89" spans="1:6" ht="24.75" customHeight="1" hidden="1">
      <c r="A89" s="346">
        <v>15</v>
      </c>
      <c r="B89" s="609"/>
      <c r="C89" s="615"/>
      <c r="D89" s="353" t="s">
        <v>1092</v>
      </c>
      <c r="E89" s="351">
        <f>COUNTIF('自動車台帳'!CH$5:CH$130,(RIGHT(LEFT($E$66,4),2)&amp;$A89&amp;$A$95))</f>
        <v>0</v>
      </c>
      <c r="F89" s="352">
        <f>COUNTIF('自動車台帳'!CI$5:CI$130,(RIGHT(LEFT($E$66,4),2)&amp;$A89&amp;$A$95))</f>
        <v>0</v>
      </c>
    </row>
    <row r="90" spans="1:6" ht="24.75" customHeight="1" hidden="1">
      <c r="A90" s="346">
        <v>16</v>
      </c>
      <c r="B90" s="609"/>
      <c r="C90" s="615"/>
      <c r="D90" s="353" t="s">
        <v>1093</v>
      </c>
      <c r="E90" s="351">
        <f>COUNTIF('自動車台帳'!CH$5:CH$130,(RIGHT(LEFT($E$66,4),2)&amp;$A90&amp;$A$95))</f>
        <v>0</v>
      </c>
      <c r="F90" s="352">
        <f>COUNTIF('自動車台帳'!CI$5:CI$130,(RIGHT(LEFT($E$66,4),2)&amp;$A90&amp;$A$95))</f>
        <v>0</v>
      </c>
    </row>
    <row r="91" spans="1:6" ht="24.75" customHeight="1" hidden="1">
      <c r="A91" s="346">
        <v>17</v>
      </c>
      <c r="B91" s="609"/>
      <c r="C91" s="615"/>
      <c r="D91" s="353" t="s">
        <v>1094</v>
      </c>
      <c r="E91" s="351">
        <f>COUNTIF('自動車台帳'!CH$5:CH$130,(RIGHT(LEFT($E$66,4),2)&amp;$A91&amp;$A$95))</f>
        <v>0</v>
      </c>
      <c r="F91" s="352">
        <f>COUNTIF('自動車台帳'!CI$5:CI$130,(RIGHT(LEFT($E$66,4),2)&amp;$A91&amp;$A$95))</f>
        <v>0</v>
      </c>
    </row>
    <row r="92" spans="1:6" ht="24.75" customHeight="1" hidden="1">
      <c r="A92" s="346">
        <v>18</v>
      </c>
      <c r="B92" s="609"/>
      <c r="C92" s="615"/>
      <c r="D92" s="353" t="s">
        <v>944</v>
      </c>
      <c r="E92" s="351">
        <f>COUNTIF('自動車台帳'!CH$5:CH$130,(RIGHT(LEFT($E$66,4),2)&amp;$A92&amp;$A$95))</f>
        <v>0</v>
      </c>
      <c r="F92" s="352">
        <f>COUNTIF('自動車台帳'!CI$5:CI$130,(RIGHT(LEFT($E$66,4),2)&amp;$A92&amp;$A$95))</f>
        <v>0</v>
      </c>
    </row>
    <row r="93" spans="1:6" ht="24.75" customHeight="1" hidden="1">
      <c r="A93" s="35">
        <v>19</v>
      </c>
      <c r="B93" s="609"/>
      <c r="C93" s="615"/>
      <c r="D93" s="350" t="s">
        <v>1283</v>
      </c>
      <c r="E93" s="351">
        <f>COUNTIF('自動車台帳'!CH$5:CH$130,(RIGHT(LEFT($E$66,4),2)&amp;$A93&amp;$A$95))</f>
        <v>0</v>
      </c>
      <c r="F93" s="352">
        <f>COUNTIF('自動車台帳'!CI$5:CI$130,(RIGHT(LEFT($E$66,4),2)&amp;$A93&amp;$A$95))</f>
        <v>0</v>
      </c>
    </row>
    <row r="94" spans="1:6" ht="24.75" customHeight="1" hidden="1">
      <c r="A94" s="35">
        <v>20</v>
      </c>
      <c r="B94" s="610"/>
      <c r="C94" s="615"/>
      <c r="D94" s="365" t="s">
        <v>407</v>
      </c>
      <c r="E94" s="351">
        <f>COUNTIF('自動車台帳'!CH$5:CH$130,(RIGHT(LEFT($E$66,4),2)&amp;$A94&amp;$A$95))</f>
        <v>0</v>
      </c>
      <c r="F94" s="352">
        <f>COUNTIF('自動車台帳'!CI$5:CI$130,(RIGHT(LEFT($E$66,4),2)&amp;$A94&amp;$A$95))</f>
        <v>0</v>
      </c>
    </row>
    <row r="95" spans="1:6" ht="24.75" customHeight="1" hidden="1" thickBot="1">
      <c r="A95" s="35" t="s">
        <v>36</v>
      </c>
      <c r="B95" s="637" t="s">
        <v>450</v>
      </c>
      <c r="C95" s="606"/>
      <c r="D95" s="607"/>
      <c r="E95" s="366">
        <f>SUM(E70:E94)</f>
        <v>0</v>
      </c>
      <c r="F95" s="367">
        <f>SUM(F70:F94)</f>
        <v>0</v>
      </c>
    </row>
    <row r="96" spans="2:6" ht="24.75" customHeight="1" hidden="1">
      <c r="B96" s="340"/>
      <c r="C96" s="341"/>
      <c r="D96" s="342"/>
      <c r="E96" s="638" t="str">
        <f>LOOKUP('自動車台帳'!$G$1,実績報告年度,'名前関係'!$F$44:$F$48)</f>
        <v>平成18年度</v>
      </c>
      <c r="F96" s="639"/>
    </row>
    <row r="97" spans="2:6" ht="24.75" customHeight="1" hidden="1">
      <c r="B97" s="343"/>
      <c r="C97" s="344"/>
      <c r="D97" s="345"/>
      <c r="E97" s="640"/>
      <c r="F97" s="641"/>
    </row>
    <row r="98" spans="2:6" ht="24.75" customHeight="1" hidden="1">
      <c r="B98" s="343"/>
      <c r="C98" s="344"/>
      <c r="D98" s="345"/>
      <c r="E98" s="648" t="s">
        <v>45</v>
      </c>
      <c r="F98" s="646" t="s">
        <v>423</v>
      </c>
    </row>
    <row r="99" spans="2:6" ht="24.75" customHeight="1" hidden="1" thickBot="1">
      <c r="B99" s="343"/>
      <c r="C99" s="360"/>
      <c r="D99" s="361"/>
      <c r="E99" s="649"/>
      <c r="F99" s="647"/>
    </row>
    <row r="100" spans="1:6" ht="24.75" customHeight="1" hidden="1" thickTop="1">
      <c r="A100" s="346">
        <v>1</v>
      </c>
      <c r="B100" s="608" t="s">
        <v>409</v>
      </c>
      <c r="C100" s="611" t="s">
        <v>415</v>
      </c>
      <c r="D100" s="362" t="s">
        <v>413</v>
      </c>
      <c r="E100" s="363">
        <f>COUNTIF('自動車台帳'!CH$5:CH$130,(RIGHT(LEFT($E$96,4),2)&amp;$A100&amp;$A$125))</f>
        <v>0</v>
      </c>
      <c r="F100" s="364">
        <f>COUNTIF('自動車台帳'!CI$5:CI$130,(RIGHT(LEFT($E$96,4),2)&amp;$A100&amp;$A$125))</f>
        <v>0</v>
      </c>
    </row>
    <row r="101" spans="1:6" ht="24.75" customHeight="1" hidden="1">
      <c r="A101" s="346">
        <v>2</v>
      </c>
      <c r="B101" s="609"/>
      <c r="C101" s="612"/>
      <c r="D101" s="350" t="s">
        <v>1286</v>
      </c>
      <c r="E101" s="351">
        <f>COUNTIF('自動車台帳'!CH$5:CH$130,(RIGHT(LEFT($E$96,4),2)&amp;$A101&amp;$A$125))</f>
        <v>0</v>
      </c>
      <c r="F101" s="352">
        <f>COUNTIF('自動車台帳'!CI$5:CI$130,(RIGHT(LEFT($E$96,4),2)&amp;$A101&amp;$A$125))</f>
        <v>0</v>
      </c>
    </row>
    <row r="102" spans="1:6" ht="24.75" customHeight="1" hidden="1">
      <c r="A102" s="346">
        <v>3</v>
      </c>
      <c r="B102" s="609"/>
      <c r="C102" s="612"/>
      <c r="D102" s="350" t="s">
        <v>306</v>
      </c>
      <c r="E102" s="351">
        <f>COUNTIF('自動車台帳'!CH$5:CH$130,(RIGHT(LEFT($E$96,4),2)&amp;$A102&amp;$A$125))</f>
        <v>0</v>
      </c>
      <c r="F102" s="352">
        <f>COUNTIF('自動車台帳'!CI$5:CI$130,(RIGHT(LEFT($E$96,4),2)&amp;$A102&amp;$A$125))</f>
        <v>0</v>
      </c>
    </row>
    <row r="103" spans="1:6" ht="24.75" customHeight="1" hidden="1">
      <c r="A103" s="346">
        <v>4</v>
      </c>
      <c r="B103" s="609"/>
      <c r="C103" s="612"/>
      <c r="D103" s="350" t="s">
        <v>412</v>
      </c>
      <c r="E103" s="351">
        <f>COUNTIF('自動車台帳'!CH$5:CH$130,(RIGHT(LEFT($E$96,4),2)&amp;$A103&amp;$A$125))</f>
        <v>0</v>
      </c>
      <c r="F103" s="352">
        <f>COUNTIF('自動車台帳'!CI$5:CI$130,(RIGHT(LEFT($E$96,4),2)&amp;$A103&amp;$A$125))</f>
        <v>0</v>
      </c>
    </row>
    <row r="104" spans="1:6" ht="24.75" customHeight="1" hidden="1">
      <c r="A104" s="346">
        <v>5</v>
      </c>
      <c r="B104" s="609"/>
      <c r="C104" s="612"/>
      <c r="D104" s="350" t="s">
        <v>1287</v>
      </c>
      <c r="E104" s="351">
        <f>COUNTIF('自動車台帳'!CH$5:CH$130,(RIGHT(LEFT($E$96,4),2)&amp;$A104&amp;$A$125))</f>
        <v>0</v>
      </c>
      <c r="F104" s="352">
        <f>COUNTIF('自動車台帳'!CI$5:CI$130,(RIGHT(LEFT($E$96,4),2)&amp;$A104&amp;$A$125))</f>
        <v>0</v>
      </c>
    </row>
    <row r="105" spans="1:6" ht="24.75" customHeight="1" hidden="1">
      <c r="A105" s="346">
        <v>6</v>
      </c>
      <c r="B105" s="609"/>
      <c r="C105" s="613"/>
      <c r="D105" s="350" t="s">
        <v>1079</v>
      </c>
      <c r="E105" s="351">
        <f>COUNTIF('自動車台帳'!CH$5:CH$130,(RIGHT(LEFT($E$96,4),2)&amp;$A105&amp;$A$125))</f>
        <v>0</v>
      </c>
      <c r="F105" s="352">
        <f>COUNTIF('自動車台帳'!CI$5:CI$130,(RIGHT(LEFT($E$96,4),2)&amp;$A105&amp;$A$125))</f>
        <v>0</v>
      </c>
    </row>
    <row r="106" spans="1:6" ht="24.75" customHeight="1" hidden="1">
      <c r="A106" s="346">
        <v>7</v>
      </c>
      <c r="B106" s="609"/>
      <c r="C106" s="614" t="s">
        <v>1288</v>
      </c>
      <c r="D106" s="353" t="s">
        <v>1290</v>
      </c>
      <c r="E106" s="351">
        <f>COUNTIF('自動車台帳'!CH$5:CH$130,(RIGHT(LEFT($E$96,4),2)&amp;$A106&amp;$A$125))</f>
        <v>0</v>
      </c>
      <c r="F106" s="352">
        <f>COUNTIF('自動車台帳'!CI$5:CI$130,(RIGHT(LEFT($E$96,4),2)&amp;$A106&amp;$A$125))</f>
        <v>0</v>
      </c>
    </row>
    <row r="107" spans="1:6" ht="24.75" customHeight="1" hidden="1">
      <c r="A107" s="346">
        <v>8</v>
      </c>
      <c r="B107" s="609"/>
      <c r="C107" s="615"/>
      <c r="D107" s="353" t="s">
        <v>1289</v>
      </c>
      <c r="E107" s="351">
        <f>COUNTIF('自動車台帳'!CH$5:CH$130,(RIGHT(LEFT($E$96,4),2)&amp;$A107&amp;$A$125))</f>
        <v>0</v>
      </c>
      <c r="F107" s="352">
        <f>COUNTIF('自動車台帳'!CI$5:CI$130,(RIGHT(LEFT($E$96,4),2)&amp;$A107&amp;$A$125))</f>
        <v>0</v>
      </c>
    </row>
    <row r="108" spans="1:6" ht="24.75" customHeight="1" hidden="1">
      <c r="A108" s="346" t="s">
        <v>32</v>
      </c>
      <c r="B108" s="609"/>
      <c r="C108" s="615"/>
      <c r="D108" s="353" t="s">
        <v>1086</v>
      </c>
      <c r="E108" s="351">
        <f>COUNTIF('自動車台帳'!CH$5:CH$130,(RIGHT(LEFT($E$96,4),2)&amp;$A108&amp;$A$125))</f>
        <v>0</v>
      </c>
      <c r="F108" s="352">
        <f>COUNTIF('自動車台帳'!CI$5:CI$130,(RIGHT(LEFT($E$96,4),2)&amp;$A108&amp;$A$125))</f>
        <v>0</v>
      </c>
    </row>
    <row r="109" spans="1:6" ht="24.75" customHeight="1" hidden="1">
      <c r="A109" s="346">
        <v>9</v>
      </c>
      <c r="B109" s="609"/>
      <c r="C109" s="615"/>
      <c r="D109" s="353" t="s">
        <v>1087</v>
      </c>
      <c r="E109" s="351">
        <f>COUNTIF('自動車台帳'!CH$5:CH$130,(RIGHT(LEFT($E$96,4),2)&amp;$A109&amp;$A$125))</f>
        <v>0</v>
      </c>
      <c r="F109" s="352">
        <f>COUNTIF('自動車台帳'!CI$5:CI$130,(RIGHT(LEFT($E$96,4),2)&amp;$A109&amp;$A$125))</f>
        <v>0</v>
      </c>
    </row>
    <row r="110" spans="1:6" ht="24.75" customHeight="1" hidden="1">
      <c r="A110" s="346">
        <v>10</v>
      </c>
      <c r="B110" s="609"/>
      <c r="C110" s="615"/>
      <c r="D110" s="353" t="s">
        <v>1089</v>
      </c>
      <c r="E110" s="351">
        <f>COUNTIF('自動車台帳'!CH$5:CH$130,(RIGHT(LEFT($E$96,4),2)&amp;$A110&amp;$A$125))</f>
        <v>0</v>
      </c>
      <c r="F110" s="352">
        <f>COUNTIF('自動車台帳'!CI$5:CI$130,(RIGHT(LEFT($E$96,4),2)&amp;$A110&amp;$A$125))</f>
        <v>0</v>
      </c>
    </row>
    <row r="111" spans="1:6" ht="24.75" customHeight="1" hidden="1">
      <c r="A111" s="346">
        <v>11</v>
      </c>
      <c r="B111" s="609"/>
      <c r="C111" s="615"/>
      <c r="D111" s="353" t="s">
        <v>1088</v>
      </c>
      <c r="E111" s="351">
        <f>COUNTIF('自動車台帳'!CH$5:CH$130,(RIGHT(LEFT($E$96,4),2)&amp;$A111&amp;$A$125))</f>
        <v>0</v>
      </c>
      <c r="F111" s="352">
        <f>COUNTIF('自動車台帳'!CI$5:CI$130,(RIGHT(LEFT($E$96,4),2)&amp;$A111&amp;$A$125))</f>
        <v>0</v>
      </c>
    </row>
    <row r="112" spans="1:6" ht="24.75" customHeight="1" hidden="1">
      <c r="A112" s="346">
        <v>12</v>
      </c>
      <c r="B112" s="609"/>
      <c r="C112" s="615"/>
      <c r="D112" s="353" t="s">
        <v>1278</v>
      </c>
      <c r="E112" s="351">
        <f>COUNTIF('自動車台帳'!CH$5:CH$130,(RIGHT(LEFT($E$96,4),2)&amp;$A112&amp;$A$125))</f>
        <v>0</v>
      </c>
      <c r="F112" s="352">
        <f>COUNTIF('自動車台帳'!CI$5:CI$130,(RIGHT(LEFT($E$96,4),2)&amp;$A112&amp;$A$125))</f>
        <v>0</v>
      </c>
    </row>
    <row r="113" spans="1:6" ht="24.75" customHeight="1" hidden="1">
      <c r="A113" s="346">
        <v>13</v>
      </c>
      <c r="B113" s="609"/>
      <c r="C113" s="615"/>
      <c r="D113" s="353" t="s">
        <v>411</v>
      </c>
      <c r="E113" s="351">
        <f>COUNTIF('自動車台帳'!CH$5:CH$130,(RIGHT(LEFT($E$96,4),2)&amp;$A113&amp;$A$125))</f>
        <v>0</v>
      </c>
      <c r="F113" s="352">
        <f>COUNTIF('自動車台帳'!CI$5:CI$130,(RIGHT(LEFT($E$96,4),2)&amp;$A113&amp;$A$125))</f>
        <v>0</v>
      </c>
    </row>
    <row r="114" spans="1:6" ht="24.75" customHeight="1" hidden="1">
      <c r="A114" s="346">
        <v>14</v>
      </c>
      <c r="B114" s="609"/>
      <c r="C114" s="616"/>
      <c r="D114" s="353" t="s">
        <v>297</v>
      </c>
      <c r="E114" s="351">
        <f>COUNTIF('自動車台帳'!CH$5:CH$130,(RIGHT(LEFT($E$96,4),2)&amp;$A114&amp;$A$125))</f>
        <v>0</v>
      </c>
      <c r="F114" s="352">
        <f>COUNTIF('自動車台帳'!CI$5:CI$130,(RIGHT(LEFT($E$96,4),2)&amp;$A114&amp;$A$125))</f>
        <v>0</v>
      </c>
    </row>
    <row r="115" spans="1:6" ht="24.75" customHeight="1" hidden="1">
      <c r="A115" s="346">
        <v>21</v>
      </c>
      <c r="B115" s="609"/>
      <c r="C115" s="614" t="s">
        <v>382</v>
      </c>
      <c r="D115" s="353" t="s">
        <v>1292</v>
      </c>
      <c r="E115" s="351">
        <f>COUNTIF('自動車台帳'!CH$5:CH$130,(RIGHT(LEFT($E$96,4),2)&amp;$A115&amp;$A$125))</f>
        <v>0</v>
      </c>
      <c r="F115" s="352">
        <f>COUNTIF('自動車台帳'!CI$5:CI$130,(RIGHT(LEFT($E$96,4),2)&amp;$A115&amp;$A$125))</f>
        <v>0</v>
      </c>
    </row>
    <row r="116" spans="1:6" ht="24.75" customHeight="1" hidden="1">
      <c r="A116" s="346">
        <v>22</v>
      </c>
      <c r="B116" s="609"/>
      <c r="C116" s="615"/>
      <c r="D116" s="353" t="s">
        <v>1291</v>
      </c>
      <c r="E116" s="351">
        <f>COUNTIF('自動車台帳'!CH$5:CH$130,(RIGHT(LEFT($E$96,4),2)&amp;$A116&amp;$A$125))</f>
        <v>0</v>
      </c>
      <c r="F116" s="352">
        <f>COUNTIF('自動車台帳'!CI$5:CI$130,(RIGHT(LEFT($E$96,4),2)&amp;$A116&amp;$A$125))</f>
        <v>0</v>
      </c>
    </row>
    <row r="117" spans="1:6" ht="24.75" customHeight="1" hidden="1">
      <c r="A117" s="346">
        <v>23</v>
      </c>
      <c r="B117" s="609"/>
      <c r="C117" s="615"/>
      <c r="D117" s="353" t="s">
        <v>1090</v>
      </c>
      <c r="E117" s="351">
        <f>COUNTIF('自動車台帳'!CH$5:CH$130,(RIGHT(LEFT($E$96,4),2)&amp;$A117&amp;$A$125))</f>
        <v>0</v>
      </c>
      <c r="F117" s="352">
        <f>COUNTIF('自動車台帳'!CI$5:CI$130,(RIGHT(LEFT($E$96,4),2)&amp;$A117&amp;$A$125))</f>
        <v>0</v>
      </c>
    </row>
    <row r="118" spans="1:6" ht="24.75" customHeight="1" hidden="1">
      <c r="A118" s="346">
        <v>24</v>
      </c>
      <c r="B118" s="609"/>
      <c r="C118" s="615"/>
      <c r="D118" s="353" t="s">
        <v>1091</v>
      </c>
      <c r="E118" s="351">
        <f>COUNTIF('自動車台帳'!CH$5:CH$130,(RIGHT(LEFT($E$96,4),2)&amp;$A118&amp;$A$125))</f>
        <v>0</v>
      </c>
      <c r="F118" s="352">
        <f>COUNTIF('自動車台帳'!CI$5:CI$130,(RIGHT(LEFT($E$96,4),2)&amp;$A118&amp;$A$125))</f>
        <v>0</v>
      </c>
    </row>
    <row r="119" spans="1:6" ht="24.75" customHeight="1" hidden="1">
      <c r="A119" s="346">
        <v>15</v>
      </c>
      <c r="B119" s="609"/>
      <c r="C119" s="615"/>
      <c r="D119" s="353" t="s">
        <v>1092</v>
      </c>
      <c r="E119" s="351">
        <f>COUNTIF('自動車台帳'!CH$5:CH$130,(RIGHT(LEFT($E$96,4),2)&amp;$A119&amp;$A$125))</f>
        <v>0</v>
      </c>
      <c r="F119" s="352">
        <f>COUNTIF('自動車台帳'!CI$5:CI$130,(RIGHT(LEFT($E$96,4),2)&amp;$A119&amp;$A$125))</f>
        <v>0</v>
      </c>
    </row>
    <row r="120" spans="1:6" ht="24.75" customHeight="1" hidden="1">
      <c r="A120" s="346">
        <v>16</v>
      </c>
      <c r="B120" s="609"/>
      <c r="C120" s="615"/>
      <c r="D120" s="353" t="s">
        <v>1093</v>
      </c>
      <c r="E120" s="351">
        <f>COUNTIF('自動車台帳'!CH$5:CH$130,(RIGHT(LEFT($E$96,4),2)&amp;$A120&amp;$A$125))</f>
        <v>0</v>
      </c>
      <c r="F120" s="352">
        <f>COUNTIF('自動車台帳'!CI$5:CI$130,(RIGHT(LEFT($E$96,4),2)&amp;$A120&amp;$A$125))</f>
        <v>0</v>
      </c>
    </row>
    <row r="121" spans="1:6" ht="24.75" customHeight="1" hidden="1">
      <c r="A121" s="346">
        <v>17</v>
      </c>
      <c r="B121" s="609"/>
      <c r="C121" s="615"/>
      <c r="D121" s="353" t="s">
        <v>1094</v>
      </c>
      <c r="E121" s="351">
        <f>COUNTIF('自動車台帳'!CH$5:CH$130,(RIGHT(LEFT($E$96,4),2)&amp;$A121&amp;$A$125))</f>
        <v>0</v>
      </c>
      <c r="F121" s="352">
        <f>COUNTIF('自動車台帳'!CI$5:CI$130,(RIGHT(LEFT($E$96,4),2)&amp;$A121&amp;$A$125))</f>
        <v>0</v>
      </c>
    </row>
    <row r="122" spans="1:6" ht="24.75" customHeight="1" hidden="1">
      <c r="A122" s="346">
        <v>18</v>
      </c>
      <c r="B122" s="609"/>
      <c r="C122" s="615"/>
      <c r="D122" s="353" t="s">
        <v>944</v>
      </c>
      <c r="E122" s="351">
        <f>COUNTIF('自動車台帳'!CH$5:CH$130,(RIGHT(LEFT($E$96,4),2)&amp;$A122&amp;$A$125))</f>
        <v>0</v>
      </c>
      <c r="F122" s="352">
        <f>COUNTIF('自動車台帳'!CI$5:CI$130,(RIGHT(LEFT($E$96,4),2)&amp;$A122&amp;$A$125))</f>
        <v>0</v>
      </c>
    </row>
    <row r="123" spans="1:6" ht="24.75" customHeight="1" hidden="1">
      <c r="A123" s="35">
        <v>19</v>
      </c>
      <c r="B123" s="609"/>
      <c r="C123" s="615"/>
      <c r="D123" s="350" t="s">
        <v>1283</v>
      </c>
      <c r="E123" s="351">
        <f>COUNTIF('自動車台帳'!CH$5:CH$130,(RIGHT(LEFT($E$96,4),2)&amp;$A123&amp;$A$125))</f>
        <v>0</v>
      </c>
      <c r="F123" s="352">
        <f>COUNTIF('自動車台帳'!CI$5:CI$130,(RIGHT(LEFT($E$96,4),2)&amp;$A123&amp;$A$125))</f>
        <v>0</v>
      </c>
    </row>
    <row r="124" spans="1:6" ht="24.75" customHeight="1" hidden="1">
      <c r="A124" s="35">
        <v>20</v>
      </c>
      <c r="B124" s="610"/>
      <c r="C124" s="615"/>
      <c r="D124" s="365" t="s">
        <v>407</v>
      </c>
      <c r="E124" s="351">
        <f>COUNTIF('自動車台帳'!CH$5:CH$130,(RIGHT(LEFT($E$96,4),2)&amp;$A124&amp;$A$125))</f>
        <v>0</v>
      </c>
      <c r="F124" s="352">
        <f>COUNTIF('自動車台帳'!CI$5:CI$130,(RIGHT(LEFT($E$96,4),2)&amp;$A124&amp;$A$125))</f>
        <v>0</v>
      </c>
    </row>
    <row r="125" spans="1:6" ht="24.75" customHeight="1" hidden="1" thickBot="1">
      <c r="A125" s="35" t="s">
        <v>35</v>
      </c>
      <c r="B125" s="637" t="s">
        <v>450</v>
      </c>
      <c r="C125" s="606"/>
      <c r="D125" s="607"/>
      <c r="E125" s="366">
        <f>SUM(E100:E124)</f>
        <v>0</v>
      </c>
      <c r="F125" s="367">
        <f>SUM(F100:F124)</f>
        <v>0</v>
      </c>
    </row>
    <row r="126" spans="2:6" s="124" customFormat="1" ht="24.75" customHeight="1" hidden="1">
      <c r="B126" s="340"/>
      <c r="C126" s="341"/>
      <c r="D126" s="342"/>
      <c r="E126" s="638" t="str">
        <f>LOOKUP('自動車台帳'!$G$1,実績報告年度,'名前関係'!$F$44:$F$48)</f>
        <v>平成18年度</v>
      </c>
      <c r="F126" s="639"/>
    </row>
    <row r="127" spans="2:6" s="124" customFormat="1" ht="24.75" customHeight="1" hidden="1">
      <c r="B127" s="343"/>
      <c r="C127" s="344"/>
      <c r="D127" s="345"/>
      <c r="E127" s="640"/>
      <c r="F127" s="641"/>
    </row>
    <row r="128" spans="2:6" s="124" customFormat="1" ht="24.75" customHeight="1" hidden="1">
      <c r="B128" s="343"/>
      <c r="C128" s="344"/>
      <c r="D128" s="345"/>
      <c r="E128" s="648" t="s">
        <v>45</v>
      </c>
      <c r="F128" s="646" t="s">
        <v>423</v>
      </c>
    </row>
    <row r="129" spans="2:6" s="124" customFormat="1" ht="24.75" customHeight="1" hidden="1" thickBot="1">
      <c r="B129" s="343"/>
      <c r="C129" s="360"/>
      <c r="D129" s="361"/>
      <c r="E129" s="649"/>
      <c r="F129" s="647"/>
    </row>
    <row r="130" spans="1:6" s="124" customFormat="1" ht="24.75" customHeight="1" hidden="1" thickTop="1">
      <c r="A130" s="346">
        <v>1</v>
      </c>
      <c r="B130" s="608" t="s">
        <v>410</v>
      </c>
      <c r="C130" s="611" t="s">
        <v>415</v>
      </c>
      <c r="D130" s="362" t="s">
        <v>413</v>
      </c>
      <c r="E130" s="363">
        <f>COUNTIF('自動車台帳'!CH$5:CH$130,(RIGHT(LEFT($E$126,4),2)&amp;$A130&amp;$A$155))</f>
        <v>0</v>
      </c>
      <c r="F130" s="364">
        <f>COUNTIF('自動車台帳'!CI$5:CI$130,(RIGHT(LEFT($E$126,4),2)&amp;$A130&amp;$A$155))</f>
        <v>0</v>
      </c>
    </row>
    <row r="131" spans="1:6" s="124" customFormat="1" ht="24.75" customHeight="1" hidden="1">
      <c r="A131" s="346">
        <v>2</v>
      </c>
      <c r="B131" s="609"/>
      <c r="C131" s="612"/>
      <c r="D131" s="350" t="s">
        <v>1286</v>
      </c>
      <c r="E131" s="351">
        <f>COUNTIF('自動車台帳'!CH$5:CH$130,(RIGHT(LEFT($E$126,4),2)&amp;$A131&amp;$A$155))</f>
        <v>0</v>
      </c>
      <c r="F131" s="352">
        <f>COUNTIF('自動車台帳'!CI$5:CI$130,(RIGHT(LEFT($E$126,4),2)&amp;$A131&amp;$A$155))</f>
        <v>0</v>
      </c>
    </row>
    <row r="132" spans="1:6" s="124" customFormat="1" ht="24.75" customHeight="1" hidden="1">
      <c r="A132" s="346">
        <v>3</v>
      </c>
      <c r="B132" s="609"/>
      <c r="C132" s="612"/>
      <c r="D132" s="350" t="s">
        <v>306</v>
      </c>
      <c r="E132" s="351">
        <f>COUNTIF('自動車台帳'!CH$5:CH$130,(RIGHT(LEFT($E$126,4),2)&amp;$A132&amp;$A$155))</f>
        <v>0</v>
      </c>
      <c r="F132" s="352">
        <f>COUNTIF('自動車台帳'!CI$5:CI$130,(RIGHT(LEFT($E$126,4),2)&amp;$A132&amp;$A$155))</f>
        <v>0</v>
      </c>
    </row>
    <row r="133" spans="1:6" s="124" customFormat="1" ht="24.75" customHeight="1" hidden="1">
      <c r="A133" s="346">
        <v>4</v>
      </c>
      <c r="B133" s="609"/>
      <c r="C133" s="612"/>
      <c r="D133" s="350" t="s">
        <v>412</v>
      </c>
      <c r="E133" s="351">
        <f>COUNTIF('自動車台帳'!CH$5:CH$130,(RIGHT(LEFT($E$126,4),2)&amp;$A133&amp;$A$155))</f>
        <v>0</v>
      </c>
      <c r="F133" s="352">
        <f>COUNTIF('自動車台帳'!CI$5:CI$130,(RIGHT(LEFT($E$126,4),2)&amp;$A133&amp;$A$155))</f>
        <v>0</v>
      </c>
    </row>
    <row r="134" spans="1:6" s="124" customFormat="1" ht="24.75" customHeight="1" hidden="1">
      <c r="A134" s="346">
        <v>5</v>
      </c>
      <c r="B134" s="609"/>
      <c r="C134" s="612"/>
      <c r="D134" s="350" t="s">
        <v>1287</v>
      </c>
      <c r="E134" s="351">
        <f>COUNTIF('自動車台帳'!CH$5:CH$130,(RIGHT(LEFT($E$126,4),2)&amp;$A134&amp;$A$155))</f>
        <v>0</v>
      </c>
      <c r="F134" s="352">
        <f>COUNTIF('自動車台帳'!CI$5:CI$130,(RIGHT(LEFT($E$126,4),2)&amp;$A134&amp;$A$155))</f>
        <v>0</v>
      </c>
    </row>
    <row r="135" spans="1:6" s="124" customFormat="1" ht="24.75" customHeight="1" hidden="1">
      <c r="A135" s="346">
        <v>6</v>
      </c>
      <c r="B135" s="609"/>
      <c r="C135" s="613"/>
      <c r="D135" s="350" t="s">
        <v>1079</v>
      </c>
      <c r="E135" s="351">
        <f>COUNTIF('自動車台帳'!CH$5:CH$130,(RIGHT(LEFT($E$126,4),2)&amp;$A135&amp;$A$155))</f>
        <v>0</v>
      </c>
      <c r="F135" s="352">
        <f>COUNTIF('自動車台帳'!CI$5:CI$130,(RIGHT(LEFT($E$126,4),2)&amp;$A135&amp;$A$155))</f>
        <v>0</v>
      </c>
    </row>
    <row r="136" spans="1:6" s="124" customFormat="1" ht="24.75" customHeight="1" hidden="1">
      <c r="A136" s="346">
        <v>7</v>
      </c>
      <c r="B136" s="609"/>
      <c r="C136" s="614" t="s">
        <v>1288</v>
      </c>
      <c r="D136" s="353" t="s">
        <v>1290</v>
      </c>
      <c r="E136" s="351">
        <f>COUNTIF('自動車台帳'!CH$5:CH$130,(RIGHT(LEFT($E$126,4),2)&amp;$A136&amp;$A$155))</f>
        <v>0</v>
      </c>
      <c r="F136" s="352">
        <f>COUNTIF('自動車台帳'!CI$5:CI$130,(RIGHT(LEFT($E$126,4),2)&amp;$A136&amp;$A$155))</f>
        <v>0</v>
      </c>
    </row>
    <row r="137" spans="1:6" s="124" customFormat="1" ht="24.75" customHeight="1" hidden="1">
      <c r="A137" s="346">
        <v>8</v>
      </c>
      <c r="B137" s="609"/>
      <c r="C137" s="615"/>
      <c r="D137" s="353" t="s">
        <v>1289</v>
      </c>
      <c r="E137" s="351">
        <f>COUNTIF('自動車台帳'!CH$5:CH$130,(RIGHT(LEFT($E$126,4),2)&amp;$A137&amp;$A$155))</f>
        <v>0</v>
      </c>
      <c r="F137" s="352">
        <f>COUNTIF('自動車台帳'!CI$5:CI$130,(RIGHT(LEFT($E$126,4),2)&amp;$A137&amp;$A$155))</f>
        <v>0</v>
      </c>
    </row>
    <row r="138" spans="1:6" s="124" customFormat="1" ht="24.75" customHeight="1" hidden="1">
      <c r="A138" s="346" t="s">
        <v>32</v>
      </c>
      <c r="B138" s="609"/>
      <c r="C138" s="615"/>
      <c r="D138" s="353" t="s">
        <v>1086</v>
      </c>
      <c r="E138" s="351">
        <f>COUNTIF('自動車台帳'!CH$5:CH$130,(RIGHT(LEFT($E$126,4),2)&amp;$A138&amp;$A$155))</f>
        <v>0</v>
      </c>
      <c r="F138" s="352">
        <f>COUNTIF('自動車台帳'!CI$5:CI$130,(RIGHT(LEFT($E$126,4),2)&amp;$A138&amp;$A$155))</f>
        <v>0</v>
      </c>
    </row>
    <row r="139" spans="1:6" s="124" customFormat="1" ht="24.75" customHeight="1" hidden="1">
      <c r="A139" s="346">
        <v>9</v>
      </c>
      <c r="B139" s="609"/>
      <c r="C139" s="615"/>
      <c r="D139" s="353" t="s">
        <v>1087</v>
      </c>
      <c r="E139" s="351">
        <f>COUNTIF('自動車台帳'!CH$5:CH$130,(RIGHT(LEFT($E$126,4),2)&amp;$A139&amp;$A$155))</f>
        <v>0</v>
      </c>
      <c r="F139" s="352">
        <f>COUNTIF('自動車台帳'!CI$5:CI$130,(RIGHT(LEFT($E$126,4),2)&amp;$A139&amp;$A$155))</f>
        <v>0</v>
      </c>
    </row>
    <row r="140" spans="1:6" s="124" customFormat="1" ht="24.75" customHeight="1" hidden="1">
      <c r="A140" s="346">
        <v>10</v>
      </c>
      <c r="B140" s="609"/>
      <c r="C140" s="615"/>
      <c r="D140" s="353" t="s">
        <v>1089</v>
      </c>
      <c r="E140" s="351">
        <f>COUNTIF('自動車台帳'!CH$5:CH$130,(RIGHT(LEFT($E$126,4),2)&amp;$A140&amp;$A$155))</f>
        <v>0</v>
      </c>
      <c r="F140" s="352">
        <f>COUNTIF('自動車台帳'!CI$5:CI$130,(RIGHT(LEFT($E$126,4),2)&amp;$A140&amp;$A$155))</f>
        <v>0</v>
      </c>
    </row>
    <row r="141" spans="1:6" s="124" customFormat="1" ht="24.75" customHeight="1" hidden="1">
      <c r="A141" s="346">
        <v>11</v>
      </c>
      <c r="B141" s="609"/>
      <c r="C141" s="615"/>
      <c r="D141" s="353" t="s">
        <v>1088</v>
      </c>
      <c r="E141" s="351">
        <f>COUNTIF('自動車台帳'!CH$5:CH$130,(RIGHT(LEFT($E$126,4),2)&amp;$A141&amp;$A$155))</f>
        <v>0</v>
      </c>
      <c r="F141" s="352">
        <f>COUNTIF('自動車台帳'!CI$5:CI$130,(RIGHT(LEFT($E$126,4),2)&amp;$A141&amp;$A$155))</f>
        <v>0</v>
      </c>
    </row>
    <row r="142" spans="1:6" s="124" customFormat="1" ht="24.75" customHeight="1" hidden="1">
      <c r="A142" s="346">
        <v>12</v>
      </c>
      <c r="B142" s="609"/>
      <c r="C142" s="615"/>
      <c r="D142" s="353" t="s">
        <v>1278</v>
      </c>
      <c r="E142" s="351">
        <f>COUNTIF('自動車台帳'!CH$5:CH$130,(RIGHT(LEFT($E$126,4),2)&amp;$A142&amp;$A$155))</f>
        <v>0</v>
      </c>
      <c r="F142" s="352">
        <f>COUNTIF('自動車台帳'!CI$5:CI$130,(RIGHT(LEFT($E$126,4),2)&amp;$A142&amp;$A$155))</f>
        <v>0</v>
      </c>
    </row>
    <row r="143" spans="1:6" s="124" customFormat="1" ht="24.75" customHeight="1" hidden="1">
      <c r="A143" s="346">
        <v>13</v>
      </c>
      <c r="B143" s="609"/>
      <c r="C143" s="615"/>
      <c r="D143" s="353" t="s">
        <v>411</v>
      </c>
      <c r="E143" s="351">
        <f>COUNTIF('自動車台帳'!CH$5:CH$130,(RIGHT(LEFT($E$126,4),2)&amp;$A143&amp;$A$155))</f>
        <v>0</v>
      </c>
      <c r="F143" s="352">
        <f>COUNTIF('自動車台帳'!CI$5:CI$130,(RIGHT(LEFT($E$126,4),2)&amp;$A143&amp;$A$155))</f>
        <v>0</v>
      </c>
    </row>
    <row r="144" spans="1:6" s="124" customFormat="1" ht="24.75" customHeight="1" hidden="1">
      <c r="A144" s="346">
        <v>14</v>
      </c>
      <c r="B144" s="609"/>
      <c r="C144" s="616"/>
      <c r="D144" s="353" t="s">
        <v>297</v>
      </c>
      <c r="E144" s="351">
        <f>COUNTIF('自動車台帳'!CH$5:CH$130,(RIGHT(LEFT($E$126,4),2)&amp;$A144&amp;$A$155))</f>
        <v>0</v>
      </c>
      <c r="F144" s="352">
        <f>COUNTIF('自動車台帳'!CI$5:CI$130,(RIGHT(LEFT($E$126,4),2)&amp;$A144&amp;$A$155))</f>
        <v>0</v>
      </c>
    </row>
    <row r="145" spans="1:6" s="124" customFormat="1" ht="24.75" customHeight="1" hidden="1">
      <c r="A145" s="346">
        <v>21</v>
      </c>
      <c r="B145" s="609"/>
      <c r="C145" s="614" t="s">
        <v>382</v>
      </c>
      <c r="D145" s="353" t="s">
        <v>1292</v>
      </c>
      <c r="E145" s="351">
        <f>COUNTIF('自動車台帳'!CH$5:CH$130,(RIGHT(LEFT($E$126,4),2)&amp;$A145&amp;$A$155))</f>
        <v>0</v>
      </c>
      <c r="F145" s="352">
        <f>COUNTIF('自動車台帳'!CI$5:CI$130,(RIGHT(LEFT($E$126,4),2)&amp;$A145&amp;$A$155))</f>
        <v>0</v>
      </c>
    </row>
    <row r="146" spans="1:6" s="124" customFormat="1" ht="24.75" customHeight="1" hidden="1">
      <c r="A146" s="346">
        <v>22</v>
      </c>
      <c r="B146" s="609"/>
      <c r="C146" s="615"/>
      <c r="D146" s="353" t="s">
        <v>1291</v>
      </c>
      <c r="E146" s="351">
        <f>COUNTIF('自動車台帳'!CH$5:CH$130,(RIGHT(LEFT($E$126,4),2)&amp;$A146&amp;$A$155))</f>
        <v>0</v>
      </c>
      <c r="F146" s="352">
        <f>COUNTIF('自動車台帳'!CI$5:CI$130,(RIGHT(LEFT($E$126,4),2)&amp;$A146&amp;$A$155))</f>
        <v>0</v>
      </c>
    </row>
    <row r="147" spans="1:6" s="124" customFormat="1" ht="24.75" customHeight="1" hidden="1">
      <c r="A147" s="346">
        <v>23</v>
      </c>
      <c r="B147" s="609"/>
      <c r="C147" s="615"/>
      <c r="D147" s="353" t="s">
        <v>1090</v>
      </c>
      <c r="E147" s="351">
        <f>COUNTIF('自動車台帳'!CH$5:CH$130,(RIGHT(LEFT($E$126,4),2)&amp;$A147&amp;$A$155))</f>
        <v>0</v>
      </c>
      <c r="F147" s="352">
        <f>COUNTIF('自動車台帳'!CI$5:CI$130,(RIGHT(LEFT($E$126,4),2)&amp;$A147&amp;$A$155))</f>
        <v>0</v>
      </c>
    </row>
    <row r="148" spans="1:6" s="124" customFormat="1" ht="24.75" customHeight="1" hidden="1">
      <c r="A148" s="346">
        <v>24</v>
      </c>
      <c r="B148" s="609"/>
      <c r="C148" s="615"/>
      <c r="D148" s="353" t="s">
        <v>1091</v>
      </c>
      <c r="E148" s="351">
        <f>COUNTIF('自動車台帳'!CH$5:CH$130,(RIGHT(LEFT($E$126,4),2)&amp;$A148&amp;$A$155))</f>
        <v>0</v>
      </c>
      <c r="F148" s="352">
        <f>COUNTIF('自動車台帳'!CI$5:CI$130,(RIGHT(LEFT($E$126,4),2)&amp;$A148&amp;$A$155))</f>
        <v>0</v>
      </c>
    </row>
    <row r="149" spans="1:6" s="124" customFormat="1" ht="24.75" customHeight="1" hidden="1">
      <c r="A149" s="346">
        <v>15</v>
      </c>
      <c r="B149" s="609"/>
      <c r="C149" s="615"/>
      <c r="D149" s="353" t="s">
        <v>1092</v>
      </c>
      <c r="E149" s="351">
        <f>COUNTIF('自動車台帳'!CH$5:CH$130,(RIGHT(LEFT($E$126,4),2)&amp;$A149&amp;$A$155))</f>
        <v>0</v>
      </c>
      <c r="F149" s="352">
        <f>COUNTIF('自動車台帳'!CI$5:CI$130,(RIGHT(LEFT($E$126,4),2)&amp;$A149&amp;$A$155))</f>
        <v>0</v>
      </c>
    </row>
    <row r="150" spans="1:6" s="124" customFormat="1" ht="24.75" customHeight="1" hidden="1">
      <c r="A150" s="346">
        <v>16</v>
      </c>
      <c r="B150" s="609"/>
      <c r="C150" s="615"/>
      <c r="D150" s="353" t="s">
        <v>1093</v>
      </c>
      <c r="E150" s="351">
        <f>COUNTIF('自動車台帳'!CH$5:CH$130,(RIGHT(LEFT($E$126,4),2)&amp;$A150&amp;$A$155))</f>
        <v>0</v>
      </c>
      <c r="F150" s="352">
        <f>COUNTIF('自動車台帳'!CI$5:CI$130,(RIGHT(LEFT($E$126,4),2)&amp;$A150&amp;$A$155))</f>
        <v>0</v>
      </c>
    </row>
    <row r="151" spans="1:6" ht="24.75" customHeight="1" hidden="1">
      <c r="A151" s="346">
        <v>17</v>
      </c>
      <c r="B151" s="609"/>
      <c r="C151" s="615"/>
      <c r="D151" s="353" t="s">
        <v>1094</v>
      </c>
      <c r="E151" s="351">
        <f>COUNTIF('自動車台帳'!CH$5:CH$130,(RIGHT(LEFT($E$126,4),2)&amp;$A151&amp;$A$155))</f>
        <v>0</v>
      </c>
      <c r="F151" s="352">
        <f>COUNTIF('自動車台帳'!CI$5:CI$130,(RIGHT(LEFT($E$126,4),2)&amp;$A151&amp;$A$155))</f>
        <v>0</v>
      </c>
    </row>
    <row r="152" spans="1:6" ht="24.75" customHeight="1" hidden="1">
      <c r="A152" s="346">
        <v>18</v>
      </c>
      <c r="B152" s="609"/>
      <c r="C152" s="615"/>
      <c r="D152" s="353" t="s">
        <v>944</v>
      </c>
      <c r="E152" s="351">
        <f>COUNTIF('自動車台帳'!CH$5:CH$130,(RIGHT(LEFT($E$126,4),2)&amp;$A152&amp;$A$155))</f>
        <v>0</v>
      </c>
      <c r="F152" s="352">
        <f>COUNTIF('自動車台帳'!CI$5:CI$130,(RIGHT(LEFT($E$126,4),2)&amp;$A152&amp;$A$155))</f>
        <v>0</v>
      </c>
    </row>
    <row r="153" spans="1:6" ht="24.75" customHeight="1" hidden="1">
      <c r="A153" s="35">
        <v>19</v>
      </c>
      <c r="B153" s="609"/>
      <c r="C153" s="615"/>
      <c r="D153" s="350" t="s">
        <v>1283</v>
      </c>
      <c r="E153" s="351">
        <f>COUNTIF('自動車台帳'!CH$5:CH$130,(RIGHT(LEFT($E$126,4),2)&amp;$A153&amp;$A$155))</f>
        <v>0</v>
      </c>
      <c r="F153" s="352">
        <f>COUNTIF('自動車台帳'!CI$5:CI$130,(RIGHT(LEFT($E$126,4),2)&amp;$A153&amp;$A$155))</f>
        <v>0</v>
      </c>
    </row>
    <row r="154" spans="1:6" ht="24.75" customHeight="1" hidden="1">
      <c r="A154" s="35">
        <v>20</v>
      </c>
      <c r="B154" s="610"/>
      <c r="C154" s="615"/>
      <c r="D154" s="365" t="s">
        <v>407</v>
      </c>
      <c r="E154" s="351">
        <f>COUNTIF('自動車台帳'!CH$5:CH$130,(RIGHT(LEFT($E$126,4),2)&amp;$A154&amp;$A$155))</f>
        <v>0</v>
      </c>
      <c r="F154" s="352">
        <f>COUNTIF('自動車台帳'!CI$5:CI$130,(RIGHT(LEFT($E$126,4),2)&amp;$A154&amp;$A$155))</f>
        <v>0</v>
      </c>
    </row>
    <row r="155" spans="1:6" ht="24.75" customHeight="1" hidden="1" thickBot="1">
      <c r="A155" s="35" t="s">
        <v>1274</v>
      </c>
      <c r="B155" s="637" t="s">
        <v>450</v>
      </c>
      <c r="C155" s="606"/>
      <c r="D155" s="607"/>
      <c r="E155" s="366">
        <f>SUM(E130:E154)</f>
        <v>0</v>
      </c>
      <c r="F155" s="367">
        <f>SUM(F130:F154)</f>
        <v>0</v>
      </c>
    </row>
    <row r="156" spans="2:6" s="124" customFormat="1" ht="24.75" customHeight="1" hidden="1">
      <c r="B156" s="340"/>
      <c r="C156" s="341"/>
      <c r="D156" s="342"/>
      <c r="E156" s="638" t="str">
        <f>LOOKUP('自動車台帳'!$G$1,実績報告年度,'名前関係'!$F$44:$F$48)</f>
        <v>平成18年度</v>
      </c>
      <c r="F156" s="639"/>
    </row>
    <row r="157" spans="2:6" s="124" customFormat="1" ht="24.75" customHeight="1" hidden="1">
      <c r="B157" s="343"/>
      <c r="C157" s="344"/>
      <c r="D157" s="345"/>
      <c r="E157" s="640"/>
      <c r="F157" s="641"/>
    </row>
    <row r="158" spans="2:6" s="124" customFormat="1" ht="24.75" customHeight="1" hidden="1">
      <c r="B158" s="343"/>
      <c r="C158" s="344"/>
      <c r="D158" s="345"/>
      <c r="E158" s="648" t="s">
        <v>45</v>
      </c>
      <c r="F158" s="646" t="s">
        <v>423</v>
      </c>
    </row>
    <row r="159" spans="2:6" s="124" customFormat="1" ht="24.75" customHeight="1" hidden="1" thickBot="1">
      <c r="B159" s="343"/>
      <c r="C159" s="360"/>
      <c r="D159" s="361"/>
      <c r="E159" s="649"/>
      <c r="F159" s="647"/>
    </row>
    <row r="160" spans="1:6" s="124" customFormat="1" ht="24.75" customHeight="1" hidden="1" thickTop="1">
      <c r="A160" s="346">
        <v>1</v>
      </c>
      <c r="B160" s="608" t="s">
        <v>397</v>
      </c>
      <c r="C160" s="611" t="s">
        <v>415</v>
      </c>
      <c r="D160" s="362" t="s">
        <v>413</v>
      </c>
      <c r="E160" s="363">
        <f>COUNTIF('自動車台帳'!CH$5:CH$130,(RIGHT(LEFT($E$156,4),2)&amp;$A160&amp;$A$185))</f>
        <v>0</v>
      </c>
      <c r="F160" s="364">
        <f>COUNTIF('自動車台帳'!CI$5:CI$130,(RIGHT(LEFT($E$156,4),2)&amp;$A160&amp;$A$185))</f>
        <v>0</v>
      </c>
    </row>
    <row r="161" spans="1:6" s="124" customFormat="1" ht="24.75" customHeight="1" hidden="1">
      <c r="A161" s="346">
        <v>2</v>
      </c>
      <c r="B161" s="609"/>
      <c r="C161" s="612"/>
      <c r="D161" s="350" t="s">
        <v>1286</v>
      </c>
      <c r="E161" s="351">
        <f>COUNTIF('自動車台帳'!CH$5:CH$130,(RIGHT(LEFT($E$156,4),2)&amp;$A161&amp;$A$185))</f>
        <v>0</v>
      </c>
      <c r="F161" s="352">
        <f>COUNTIF('自動車台帳'!CI$5:CI$130,(RIGHT(LEFT($E$156,4),2)&amp;$A161&amp;$A$185))</f>
        <v>0</v>
      </c>
    </row>
    <row r="162" spans="1:6" s="124" customFormat="1" ht="24.75" customHeight="1" hidden="1">
      <c r="A162" s="346">
        <v>3</v>
      </c>
      <c r="B162" s="609"/>
      <c r="C162" s="612"/>
      <c r="D162" s="350" t="s">
        <v>306</v>
      </c>
      <c r="E162" s="351">
        <f>COUNTIF('自動車台帳'!CH$5:CH$130,(RIGHT(LEFT($E$156,4),2)&amp;$A162&amp;$A$185))</f>
        <v>0</v>
      </c>
      <c r="F162" s="352">
        <f>COUNTIF('自動車台帳'!CI$5:CI$130,(RIGHT(LEFT($E$156,4),2)&amp;$A162&amp;$A$185))</f>
        <v>0</v>
      </c>
    </row>
    <row r="163" spans="1:6" s="124" customFormat="1" ht="24.75" customHeight="1" hidden="1">
      <c r="A163" s="346">
        <v>4</v>
      </c>
      <c r="B163" s="609"/>
      <c r="C163" s="612"/>
      <c r="D163" s="350" t="s">
        <v>412</v>
      </c>
      <c r="E163" s="351">
        <f>COUNTIF('自動車台帳'!CH$5:CH$130,(RIGHT(LEFT($E$156,4),2)&amp;$A163&amp;$A$185))</f>
        <v>0</v>
      </c>
      <c r="F163" s="352">
        <f>COUNTIF('自動車台帳'!CI$5:CI$130,(RIGHT(LEFT($E$156,4),2)&amp;$A163&amp;$A$185))</f>
        <v>0</v>
      </c>
    </row>
    <row r="164" spans="1:6" s="124" customFormat="1" ht="24.75" customHeight="1" hidden="1">
      <c r="A164" s="346">
        <v>5</v>
      </c>
      <c r="B164" s="609"/>
      <c r="C164" s="612"/>
      <c r="D164" s="350" t="s">
        <v>1287</v>
      </c>
      <c r="E164" s="351">
        <f>COUNTIF('自動車台帳'!CH$5:CH$130,(RIGHT(LEFT($E$156,4),2)&amp;$A164&amp;$A$185))</f>
        <v>0</v>
      </c>
      <c r="F164" s="352">
        <f>COUNTIF('自動車台帳'!CI$5:CI$130,(RIGHT(LEFT($E$156,4),2)&amp;$A164&amp;$A$185))</f>
        <v>0</v>
      </c>
    </row>
    <row r="165" spans="1:6" s="124" customFormat="1" ht="24.75" customHeight="1" hidden="1">
      <c r="A165" s="346">
        <v>6</v>
      </c>
      <c r="B165" s="609"/>
      <c r="C165" s="613"/>
      <c r="D165" s="350" t="s">
        <v>1079</v>
      </c>
      <c r="E165" s="351">
        <f>COUNTIF('自動車台帳'!CH$5:CH$130,(RIGHT(LEFT($E$156,4),2)&amp;$A165&amp;$A$185))</f>
        <v>0</v>
      </c>
      <c r="F165" s="352">
        <f>COUNTIF('自動車台帳'!CI$5:CI$130,(RIGHT(LEFT($E$156,4),2)&amp;$A165&amp;$A$185))</f>
        <v>0</v>
      </c>
    </row>
    <row r="166" spans="1:6" s="124" customFormat="1" ht="24.75" customHeight="1" hidden="1">
      <c r="A166" s="346">
        <v>7</v>
      </c>
      <c r="B166" s="609"/>
      <c r="C166" s="614" t="s">
        <v>1288</v>
      </c>
      <c r="D166" s="353" t="s">
        <v>1290</v>
      </c>
      <c r="E166" s="351">
        <f>COUNTIF('自動車台帳'!CH$5:CH$130,(RIGHT(LEFT($E$156,4),2)&amp;$A166&amp;$A$185))</f>
        <v>0</v>
      </c>
      <c r="F166" s="352">
        <f>COUNTIF('自動車台帳'!CI$5:CI$130,(RIGHT(LEFT($E$156,4),2)&amp;$A166&amp;$A$185))</f>
        <v>0</v>
      </c>
    </row>
    <row r="167" spans="1:6" s="124" customFormat="1" ht="24.75" customHeight="1" hidden="1">
      <c r="A167" s="346">
        <v>8</v>
      </c>
      <c r="B167" s="609"/>
      <c r="C167" s="615"/>
      <c r="D167" s="353" t="s">
        <v>1289</v>
      </c>
      <c r="E167" s="351">
        <f>COUNTIF('自動車台帳'!CH$5:CH$130,(RIGHT(LEFT($E$156,4),2)&amp;$A167&amp;$A$185))</f>
        <v>0</v>
      </c>
      <c r="F167" s="352">
        <f>COUNTIF('自動車台帳'!CI$5:CI$130,(RIGHT(LEFT($E$156,4),2)&amp;$A167&amp;$A$185))</f>
        <v>0</v>
      </c>
    </row>
    <row r="168" spans="1:6" s="124" customFormat="1" ht="24.75" customHeight="1" hidden="1">
      <c r="A168" s="346" t="s">
        <v>32</v>
      </c>
      <c r="B168" s="609"/>
      <c r="C168" s="615"/>
      <c r="D168" s="353" t="s">
        <v>1086</v>
      </c>
      <c r="E168" s="351">
        <f>COUNTIF('自動車台帳'!CH$5:CH$130,(RIGHT(LEFT($E$156,4),2)&amp;$A168&amp;$A$185))</f>
        <v>0</v>
      </c>
      <c r="F168" s="352">
        <f>COUNTIF('自動車台帳'!CI$5:CI$130,(RIGHT(LEFT($E$156,4),2)&amp;$A168&amp;$A$185))</f>
        <v>0</v>
      </c>
    </row>
    <row r="169" spans="1:6" s="124" customFormat="1" ht="24.75" customHeight="1" hidden="1">
      <c r="A169" s="346">
        <v>9</v>
      </c>
      <c r="B169" s="609"/>
      <c r="C169" s="615"/>
      <c r="D169" s="353" t="s">
        <v>1087</v>
      </c>
      <c r="E169" s="351">
        <f>COUNTIF('自動車台帳'!CH$5:CH$130,(RIGHT(LEFT($E$156,4),2)&amp;$A169&amp;$A$185))</f>
        <v>0</v>
      </c>
      <c r="F169" s="352">
        <f>COUNTIF('自動車台帳'!CI$5:CI$130,(RIGHT(LEFT($E$156,4),2)&amp;$A169&amp;$A$185))</f>
        <v>0</v>
      </c>
    </row>
    <row r="170" spans="1:6" s="124" customFormat="1" ht="24.75" customHeight="1" hidden="1">
      <c r="A170" s="346">
        <v>10</v>
      </c>
      <c r="B170" s="609"/>
      <c r="C170" s="615"/>
      <c r="D170" s="353" t="s">
        <v>1089</v>
      </c>
      <c r="E170" s="351">
        <f>COUNTIF('自動車台帳'!CH$5:CH$130,(RIGHT(LEFT($E$156,4),2)&amp;$A170&amp;$A$185))</f>
        <v>0</v>
      </c>
      <c r="F170" s="352">
        <f>COUNTIF('自動車台帳'!CI$5:CI$130,(RIGHT(LEFT($E$156,4),2)&amp;$A170&amp;$A$185))</f>
        <v>0</v>
      </c>
    </row>
    <row r="171" spans="1:6" s="124" customFormat="1" ht="24.75" customHeight="1" hidden="1">
      <c r="A171" s="346">
        <v>11</v>
      </c>
      <c r="B171" s="609"/>
      <c r="C171" s="615"/>
      <c r="D171" s="353" t="s">
        <v>1088</v>
      </c>
      <c r="E171" s="351">
        <f>COUNTIF('自動車台帳'!CH$5:CH$130,(RIGHT(LEFT($E$156,4),2)&amp;$A171&amp;$A$185))</f>
        <v>0</v>
      </c>
      <c r="F171" s="352">
        <f>COUNTIF('自動車台帳'!CI$5:CI$130,(RIGHT(LEFT($E$156,4),2)&amp;$A171&amp;$A$185))</f>
        <v>0</v>
      </c>
    </row>
    <row r="172" spans="1:6" s="124" customFormat="1" ht="24.75" customHeight="1" hidden="1">
      <c r="A172" s="346">
        <v>12</v>
      </c>
      <c r="B172" s="609"/>
      <c r="C172" s="615"/>
      <c r="D172" s="353" t="s">
        <v>1278</v>
      </c>
      <c r="E172" s="351">
        <f>COUNTIF('自動車台帳'!CH$5:CH$130,(RIGHT(LEFT($E$156,4),2)&amp;$A172&amp;$A$185))</f>
        <v>0</v>
      </c>
      <c r="F172" s="352">
        <f>COUNTIF('自動車台帳'!CI$5:CI$130,(RIGHT(LEFT($E$156,4),2)&amp;$A172&amp;$A$185))</f>
        <v>0</v>
      </c>
    </row>
    <row r="173" spans="1:6" s="124" customFormat="1" ht="24.75" customHeight="1" hidden="1">
      <c r="A173" s="346">
        <v>13</v>
      </c>
      <c r="B173" s="609"/>
      <c r="C173" s="615"/>
      <c r="D173" s="353" t="s">
        <v>411</v>
      </c>
      <c r="E173" s="351">
        <f>COUNTIF('自動車台帳'!CH$5:CH$130,(RIGHT(LEFT($E$156,4),2)&amp;$A173&amp;$A$185))</f>
        <v>0</v>
      </c>
      <c r="F173" s="352">
        <f>COUNTIF('自動車台帳'!CI$5:CI$130,(RIGHT(LEFT($E$156,4),2)&amp;$A173&amp;$A$185))</f>
        <v>0</v>
      </c>
    </row>
    <row r="174" spans="1:6" s="124" customFormat="1" ht="24.75" customHeight="1" hidden="1">
      <c r="A174" s="346">
        <v>14</v>
      </c>
      <c r="B174" s="609"/>
      <c r="C174" s="616"/>
      <c r="D174" s="353" t="s">
        <v>297</v>
      </c>
      <c r="E174" s="351">
        <f>COUNTIF('自動車台帳'!CH$5:CH$130,(RIGHT(LEFT($E$156,4),2)&amp;$A174&amp;$A$185))</f>
        <v>0</v>
      </c>
      <c r="F174" s="352">
        <f>COUNTIF('自動車台帳'!CI$5:CI$130,(RIGHT(LEFT($E$156,4),2)&amp;$A174&amp;$A$185))</f>
        <v>0</v>
      </c>
    </row>
    <row r="175" spans="1:6" s="124" customFormat="1" ht="24.75" customHeight="1" hidden="1">
      <c r="A175" s="346">
        <v>21</v>
      </c>
      <c r="B175" s="609"/>
      <c r="C175" s="614" t="s">
        <v>382</v>
      </c>
      <c r="D175" s="353" t="s">
        <v>1292</v>
      </c>
      <c r="E175" s="351">
        <f>COUNTIF('自動車台帳'!CH$5:CH$130,(RIGHT(LEFT($E$156,4),2)&amp;$A175&amp;$A$185))</f>
        <v>0</v>
      </c>
      <c r="F175" s="352">
        <f>COUNTIF('自動車台帳'!CI$5:CI$130,(RIGHT(LEFT($E$156,4),2)&amp;$A175&amp;$A$185))</f>
        <v>0</v>
      </c>
    </row>
    <row r="176" spans="1:6" s="124" customFormat="1" ht="24.75" customHeight="1" hidden="1">
      <c r="A176" s="346">
        <v>22</v>
      </c>
      <c r="B176" s="609"/>
      <c r="C176" s="615"/>
      <c r="D176" s="353" t="s">
        <v>1291</v>
      </c>
      <c r="E176" s="351">
        <f>COUNTIF('自動車台帳'!CH$5:CH$130,(RIGHT(LEFT($E$156,4),2)&amp;$A176&amp;$A$185))</f>
        <v>0</v>
      </c>
      <c r="F176" s="352">
        <f>COUNTIF('自動車台帳'!CI$5:CI$130,(RIGHT(LEFT($E$156,4),2)&amp;$A176&amp;$A$185))</f>
        <v>0</v>
      </c>
    </row>
    <row r="177" spans="1:6" s="124" customFormat="1" ht="24.75" customHeight="1" hidden="1">
      <c r="A177" s="346">
        <v>23</v>
      </c>
      <c r="B177" s="609"/>
      <c r="C177" s="615"/>
      <c r="D177" s="353" t="s">
        <v>1090</v>
      </c>
      <c r="E177" s="351">
        <f>COUNTIF('自動車台帳'!CH$5:CH$130,(RIGHT(LEFT($E$156,4),2)&amp;$A177&amp;$A$185))</f>
        <v>0</v>
      </c>
      <c r="F177" s="352">
        <f>COUNTIF('自動車台帳'!CI$5:CI$130,(RIGHT(LEFT($E$156,4),2)&amp;$A177&amp;$A$185))</f>
        <v>0</v>
      </c>
    </row>
    <row r="178" spans="1:6" s="124" customFormat="1" ht="24.75" customHeight="1" hidden="1">
      <c r="A178" s="346">
        <v>24</v>
      </c>
      <c r="B178" s="609"/>
      <c r="C178" s="615"/>
      <c r="D178" s="353" t="s">
        <v>1091</v>
      </c>
      <c r="E178" s="351">
        <f>COUNTIF('自動車台帳'!CH$5:CH$130,(RIGHT(LEFT($E$156,4),2)&amp;$A178&amp;$A$185))</f>
        <v>0</v>
      </c>
      <c r="F178" s="352">
        <f>COUNTIF('自動車台帳'!CI$5:CI$130,(RIGHT(LEFT($E$156,4),2)&amp;$A178&amp;$A$185))</f>
        <v>0</v>
      </c>
    </row>
    <row r="179" spans="1:6" s="124" customFormat="1" ht="24.75" customHeight="1" hidden="1">
      <c r="A179" s="346">
        <v>15</v>
      </c>
      <c r="B179" s="609"/>
      <c r="C179" s="615"/>
      <c r="D179" s="353" t="s">
        <v>1092</v>
      </c>
      <c r="E179" s="351">
        <f>COUNTIF('自動車台帳'!CH$5:CH$130,(RIGHT(LEFT($E$156,4),2)&amp;$A179&amp;$A$185))</f>
        <v>0</v>
      </c>
      <c r="F179" s="352">
        <f>COUNTIF('自動車台帳'!CI$5:CI$130,(RIGHT(LEFT($E$156,4),2)&amp;$A179&amp;$A$185))</f>
        <v>0</v>
      </c>
    </row>
    <row r="180" spans="1:6" s="124" customFormat="1" ht="24.75" customHeight="1" hidden="1">
      <c r="A180" s="346">
        <v>16</v>
      </c>
      <c r="B180" s="609"/>
      <c r="C180" s="615"/>
      <c r="D180" s="353" t="s">
        <v>1093</v>
      </c>
      <c r="E180" s="351">
        <f>COUNTIF('自動車台帳'!CH$5:CH$130,(RIGHT(LEFT($E$156,4),2)&amp;$A180&amp;$A$185))</f>
        <v>0</v>
      </c>
      <c r="F180" s="352">
        <f>COUNTIF('自動車台帳'!CI$5:CI$130,(RIGHT(LEFT($E$156,4),2)&amp;$A180&amp;$A$185))</f>
        <v>0</v>
      </c>
    </row>
    <row r="181" spans="1:6" ht="24.75" customHeight="1" hidden="1">
      <c r="A181" s="346">
        <v>17</v>
      </c>
      <c r="B181" s="609"/>
      <c r="C181" s="615"/>
      <c r="D181" s="353" t="s">
        <v>1094</v>
      </c>
      <c r="E181" s="351">
        <f>COUNTIF('自動車台帳'!CH$5:CH$130,(RIGHT(LEFT($E$156,4),2)&amp;$A181&amp;$A$185))</f>
        <v>0</v>
      </c>
      <c r="F181" s="352">
        <f>COUNTIF('自動車台帳'!CI$5:CI$130,(RIGHT(LEFT($E$156,4),2)&amp;$A181&amp;$A$185))</f>
        <v>0</v>
      </c>
    </row>
    <row r="182" spans="1:6" ht="24.75" customHeight="1" hidden="1">
      <c r="A182" s="346">
        <v>18</v>
      </c>
      <c r="B182" s="609"/>
      <c r="C182" s="615"/>
      <c r="D182" s="353" t="s">
        <v>944</v>
      </c>
      <c r="E182" s="351">
        <f>COUNTIF('自動車台帳'!CH$5:CH$130,(RIGHT(LEFT($E$156,4),2)&amp;$A182&amp;$A$185))</f>
        <v>0</v>
      </c>
      <c r="F182" s="352">
        <f>COUNTIF('自動車台帳'!CI$5:CI$130,(RIGHT(LEFT($E$156,4),2)&amp;$A182&amp;$A$185))</f>
        <v>0</v>
      </c>
    </row>
    <row r="183" spans="1:6" ht="24.75" customHeight="1" hidden="1">
      <c r="A183" s="35">
        <v>19</v>
      </c>
      <c r="B183" s="609"/>
      <c r="C183" s="615"/>
      <c r="D183" s="350" t="s">
        <v>1283</v>
      </c>
      <c r="E183" s="351">
        <f>COUNTIF('自動車台帳'!CH$5:CH$130,(RIGHT(LEFT($E$156,4),2)&amp;$A183&amp;$A$185))</f>
        <v>0</v>
      </c>
      <c r="F183" s="352">
        <f>COUNTIF('自動車台帳'!CI$5:CI$130,(RIGHT(LEFT($E$156,4),2)&amp;$A183&amp;$A$185))</f>
        <v>0</v>
      </c>
    </row>
    <row r="184" spans="1:6" ht="24.75" customHeight="1" hidden="1">
      <c r="A184" s="35">
        <v>20</v>
      </c>
      <c r="B184" s="610"/>
      <c r="C184" s="615"/>
      <c r="D184" s="365" t="s">
        <v>407</v>
      </c>
      <c r="E184" s="351">
        <f>COUNTIF('自動車台帳'!CH$5:CH$130,(RIGHT(LEFT($E$156,4),2)&amp;$A184&amp;$A$185))</f>
        <v>0</v>
      </c>
      <c r="F184" s="352">
        <f>COUNTIF('自動車台帳'!CI$5:CI$130,(RIGHT(LEFT($E$156,4),2)&amp;$A184&amp;$A$185))</f>
        <v>0</v>
      </c>
    </row>
    <row r="185" spans="1:6" ht="24.75" customHeight="1" hidden="1" thickBot="1">
      <c r="A185" s="35" t="s">
        <v>34</v>
      </c>
      <c r="B185" s="637" t="s">
        <v>450</v>
      </c>
      <c r="C185" s="606"/>
      <c r="D185" s="607"/>
      <c r="E185" s="366">
        <f>SUM(E160:E184)</f>
        <v>0</v>
      </c>
      <c r="F185" s="367">
        <f>SUM(F160:F184)</f>
        <v>0</v>
      </c>
    </row>
    <row r="186" spans="2:6" s="124" customFormat="1" ht="24.75" customHeight="1" hidden="1">
      <c r="B186" s="340"/>
      <c r="C186" s="341"/>
      <c r="D186" s="342"/>
      <c r="E186" s="638" t="str">
        <f>LOOKUP('自動車台帳'!$G$1,実績報告年度,'名前関係'!$F$44:$F$48)</f>
        <v>平成18年度</v>
      </c>
      <c r="F186" s="639"/>
    </row>
    <row r="187" spans="2:6" s="124" customFormat="1" ht="24.75" customHeight="1" hidden="1">
      <c r="B187" s="343"/>
      <c r="C187" s="344"/>
      <c r="D187" s="345"/>
      <c r="E187" s="640"/>
      <c r="F187" s="641"/>
    </row>
    <row r="188" spans="2:6" s="124" customFormat="1" ht="24.75" customHeight="1" hidden="1">
      <c r="B188" s="343"/>
      <c r="C188" s="344"/>
      <c r="D188" s="345"/>
      <c r="E188" s="648" t="s">
        <v>45</v>
      </c>
      <c r="F188" s="646" t="s">
        <v>423</v>
      </c>
    </row>
    <row r="189" spans="2:6" s="124" customFormat="1" ht="24.75" customHeight="1" hidden="1" thickBot="1">
      <c r="B189" s="343"/>
      <c r="C189" s="360"/>
      <c r="D189" s="361"/>
      <c r="E189" s="649"/>
      <c r="F189" s="647"/>
    </row>
    <row r="190" spans="1:6" s="124" customFormat="1" ht="24.75" customHeight="1" hidden="1" thickTop="1">
      <c r="A190" s="346">
        <v>1</v>
      </c>
      <c r="B190" s="608" t="s">
        <v>31</v>
      </c>
      <c r="C190" s="611" t="s">
        <v>415</v>
      </c>
      <c r="D190" s="362" t="s">
        <v>413</v>
      </c>
      <c r="E190" s="363">
        <f>COUNTIF('自動車台帳'!CH$5:CH$130,(RIGHT(LEFT($E$186,4),2)&amp;$A190&amp;$A$215))</f>
        <v>0</v>
      </c>
      <c r="F190" s="364">
        <f>COUNTIF('自動車台帳'!CI$5:CI$130,(RIGHT(LEFT($E$186,4),2)&amp;$A190&amp;$A$215))</f>
        <v>0</v>
      </c>
    </row>
    <row r="191" spans="1:6" s="124" customFormat="1" ht="24.75" customHeight="1" hidden="1">
      <c r="A191" s="346">
        <v>2</v>
      </c>
      <c r="B191" s="609"/>
      <c r="C191" s="612"/>
      <c r="D191" s="350" t="s">
        <v>1286</v>
      </c>
      <c r="E191" s="351">
        <f>COUNTIF('自動車台帳'!CH$5:CH$130,(RIGHT(LEFT($E$186,4),2)&amp;$A191&amp;$A$215))</f>
        <v>0</v>
      </c>
      <c r="F191" s="352">
        <f>COUNTIF('自動車台帳'!CI$5:CI$130,(RIGHT(LEFT($E$186,4),2)&amp;$A191&amp;$A$215))</f>
        <v>0</v>
      </c>
    </row>
    <row r="192" spans="1:6" s="124" customFormat="1" ht="24.75" customHeight="1" hidden="1">
      <c r="A192" s="346">
        <v>3</v>
      </c>
      <c r="B192" s="609"/>
      <c r="C192" s="612"/>
      <c r="D192" s="350" t="s">
        <v>306</v>
      </c>
      <c r="E192" s="351">
        <f>COUNTIF('自動車台帳'!CH$5:CH$130,(RIGHT(LEFT($E$186,4),2)&amp;$A192&amp;$A$215))</f>
        <v>0</v>
      </c>
      <c r="F192" s="352">
        <f>COUNTIF('自動車台帳'!CI$5:CI$130,(RIGHT(LEFT($E$186,4),2)&amp;$A192&amp;$A$215))</f>
        <v>0</v>
      </c>
    </row>
    <row r="193" spans="1:6" s="124" customFormat="1" ht="24.75" customHeight="1" hidden="1">
      <c r="A193" s="346">
        <v>4</v>
      </c>
      <c r="B193" s="609"/>
      <c r="C193" s="612"/>
      <c r="D193" s="350" t="s">
        <v>412</v>
      </c>
      <c r="E193" s="351">
        <f>COUNTIF('自動車台帳'!CH$5:CH$130,(RIGHT(LEFT($E$186,4),2)&amp;$A193&amp;$A$215))</f>
        <v>0</v>
      </c>
      <c r="F193" s="352">
        <f>COUNTIF('自動車台帳'!CI$5:CI$130,(RIGHT(LEFT($E$186,4),2)&amp;$A193&amp;$A$215))</f>
        <v>0</v>
      </c>
    </row>
    <row r="194" spans="1:6" s="124" customFormat="1" ht="24.75" customHeight="1" hidden="1">
      <c r="A194" s="346">
        <v>5</v>
      </c>
      <c r="B194" s="609"/>
      <c r="C194" s="612"/>
      <c r="D194" s="350" t="s">
        <v>1287</v>
      </c>
      <c r="E194" s="351">
        <f>COUNTIF('自動車台帳'!CH$5:CH$130,(RIGHT(LEFT($E$186,4),2)&amp;$A194&amp;$A$215))</f>
        <v>0</v>
      </c>
      <c r="F194" s="352">
        <f>COUNTIF('自動車台帳'!CI$5:CI$130,(RIGHT(LEFT($E$186,4),2)&amp;$A194&amp;$A$215))</f>
        <v>0</v>
      </c>
    </row>
    <row r="195" spans="1:6" s="124" customFormat="1" ht="24.75" customHeight="1" hidden="1">
      <c r="A195" s="346">
        <v>6</v>
      </c>
      <c r="B195" s="609"/>
      <c r="C195" s="613"/>
      <c r="D195" s="350" t="s">
        <v>1079</v>
      </c>
      <c r="E195" s="351">
        <f>COUNTIF('自動車台帳'!CH$5:CH$130,(RIGHT(LEFT($E$186,4),2)&amp;$A195&amp;$A$215))</f>
        <v>0</v>
      </c>
      <c r="F195" s="352">
        <f>COUNTIF('自動車台帳'!CI$5:CI$130,(RIGHT(LEFT($E$186,4),2)&amp;$A195&amp;$A$215))</f>
        <v>0</v>
      </c>
    </row>
    <row r="196" spans="1:6" s="124" customFormat="1" ht="24.75" customHeight="1" hidden="1">
      <c r="A196" s="346">
        <v>7</v>
      </c>
      <c r="B196" s="609"/>
      <c r="C196" s="614" t="s">
        <v>1288</v>
      </c>
      <c r="D196" s="353" t="s">
        <v>1290</v>
      </c>
      <c r="E196" s="351">
        <f>COUNTIF('自動車台帳'!CH$5:CH$130,(RIGHT(LEFT($E$186,4),2)&amp;$A196&amp;$A$215))</f>
        <v>0</v>
      </c>
      <c r="F196" s="352">
        <f>COUNTIF('自動車台帳'!CI$5:CI$130,(RIGHT(LEFT($E$186,4),2)&amp;$A196&amp;$A$215))</f>
        <v>0</v>
      </c>
    </row>
    <row r="197" spans="1:6" s="124" customFormat="1" ht="24.75" customHeight="1" hidden="1">
      <c r="A197" s="346">
        <v>8</v>
      </c>
      <c r="B197" s="609"/>
      <c r="C197" s="615"/>
      <c r="D197" s="353" t="s">
        <v>1289</v>
      </c>
      <c r="E197" s="351">
        <f>COUNTIF('自動車台帳'!CH$5:CH$130,(RIGHT(LEFT($E$186,4),2)&amp;$A197&amp;$A$215))</f>
        <v>0</v>
      </c>
      <c r="F197" s="352">
        <f>COUNTIF('自動車台帳'!CI$5:CI$130,(RIGHT(LEFT($E$186,4),2)&amp;$A197&amp;$A$215))</f>
        <v>0</v>
      </c>
    </row>
    <row r="198" spans="1:6" s="124" customFormat="1" ht="24.75" customHeight="1" hidden="1">
      <c r="A198" s="346" t="s">
        <v>32</v>
      </c>
      <c r="B198" s="609"/>
      <c r="C198" s="615"/>
      <c r="D198" s="353" t="s">
        <v>1086</v>
      </c>
      <c r="E198" s="351">
        <f>COUNTIF('自動車台帳'!CH$5:CH$130,(RIGHT(LEFT($E$186,4),2)&amp;$A198&amp;$A$215))</f>
        <v>0</v>
      </c>
      <c r="F198" s="352">
        <f>COUNTIF('自動車台帳'!CI$5:CI$130,(RIGHT(LEFT($E$186,4),2)&amp;$A198&amp;$A$215))</f>
        <v>0</v>
      </c>
    </row>
    <row r="199" spans="1:6" s="124" customFormat="1" ht="24.75" customHeight="1" hidden="1">
      <c r="A199" s="346">
        <v>9</v>
      </c>
      <c r="B199" s="609"/>
      <c r="C199" s="615"/>
      <c r="D199" s="353" t="s">
        <v>1087</v>
      </c>
      <c r="E199" s="351">
        <f>COUNTIF('自動車台帳'!CH$5:CH$130,(RIGHT(LEFT($E$186,4),2)&amp;$A199&amp;$A$215))</f>
        <v>0</v>
      </c>
      <c r="F199" s="352">
        <f>COUNTIF('自動車台帳'!CI$5:CI$130,(RIGHT(LEFT($E$186,4),2)&amp;$A199&amp;$A$215))</f>
        <v>0</v>
      </c>
    </row>
    <row r="200" spans="1:6" s="124" customFormat="1" ht="24.75" customHeight="1" hidden="1">
      <c r="A200" s="346">
        <v>10</v>
      </c>
      <c r="B200" s="609"/>
      <c r="C200" s="615"/>
      <c r="D200" s="353" t="s">
        <v>1089</v>
      </c>
      <c r="E200" s="351">
        <f>COUNTIF('自動車台帳'!CH$5:CH$130,(RIGHT(LEFT($E$186,4),2)&amp;$A200&amp;$A$215))</f>
        <v>0</v>
      </c>
      <c r="F200" s="352">
        <f>COUNTIF('自動車台帳'!CI$5:CI$130,(RIGHT(LEFT($E$186,4),2)&amp;$A200&amp;$A$215))</f>
        <v>0</v>
      </c>
    </row>
    <row r="201" spans="1:6" s="124" customFormat="1" ht="24.75" customHeight="1" hidden="1">
      <c r="A201" s="346">
        <v>11</v>
      </c>
      <c r="B201" s="609"/>
      <c r="C201" s="615"/>
      <c r="D201" s="353" t="s">
        <v>1088</v>
      </c>
      <c r="E201" s="351">
        <f>COUNTIF('自動車台帳'!CH$5:CH$130,(RIGHT(LEFT($E$186,4),2)&amp;$A201&amp;$A$215))</f>
        <v>0</v>
      </c>
      <c r="F201" s="352">
        <f>COUNTIF('自動車台帳'!CI$5:CI$130,(RIGHT(LEFT($E$186,4),2)&amp;$A201&amp;$A$215))</f>
        <v>0</v>
      </c>
    </row>
    <row r="202" spans="1:6" s="124" customFormat="1" ht="24.75" customHeight="1" hidden="1">
      <c r="A202" s="346">
        <v>12</v>
      </c>
      <c r="B202" s="609"/>
      <c r="C202" s="615"/>
      <c r="D202" s="353" t="s">
        <v>1278</v>
      </c>
      <c r="E202" s="351">
        <f>COUNTIF('自動車台帳'!CH$5:CH$130,(RIGHT(LEFT($E$186,4),2)&amp;$A202&amp;$A$215))</f>
        <v>0</v>
      </c>
      <c r="F202" s="352">
        <f>COUNTIF('自動車台帳'!CI$5:CI$130,(RIGHT(LEFT($E$186,4),2)&amp;$A202&amp;$A$215))</f>
        <v>0</v>
      </c>
    </row>
    <row r="203" spans="1:6" s="124" customFormat="1" ht="24.75" customHeight="1" hidden="1">
      <c r="A203" s="346">
        <v>13</v>
      </c>
      <c r="B203" s="609"/>
      <c r="C203" s="615"/>
      <c r="D203" s="353" t="s">
        <v>411</v>
      </c>
      <c r="E203" s="351">
        <f>COUNTIF('自動車台帳'!CH$5:CH$130,(RIGHT(LEFT($E$186,4),2)&amp;$A203&amp;$A$215))</f>
        <v>0</v>
      </c>
      <c r="F203" s="352">
        <f>COUNTIF('自動車台帳'!CI$5:CI$130,(RIGHT(LEFT($E$186,4),2)&amp;$A203&amp;$A$215))</f>
        <v>0</v>
      </c>
    </row>
    <row r="204" spans="1:6" s="124" customFormat="1" ht="24.75" customHeight="1" hidden="1">
      <c r="A204" s="346">
        <v>14</v>
      </c>
      <c r="B204" s="609"/>
      <c r="C204" s="616"/>
      <c r="D204" s="353" t="s">
        <v>297</v>
      </c>
      <c r="E204" s="351">
        <f>COUNTIF('自動車台帳'!CH$5:CH$130,(RIGHT(LEFT($E$186,4),2)&amp;$A204&amp;$A$215))</f>
        <v>0</v>
      </c>
      <c r="F204" s="352">
        <f>COUNTIF('自動車台帳'!CI$5:CI$130,(RIGHT(LEFT($E$186,4),2)&amp;$A204&amp;$A$215))</f>
        <v>0</v>
      </c>
    </row>
    <row r="205" spans="1:6" s="124" customFormat="1" ht="24.75" customHeight="1" hidden="1">
      <c r="A205" s="346">
        <v>21</v>
      </c>
      <c r="B205" s="609"/>
      <c r="C205" s="614" t="s">
        <v>382</v>
      </c>
      <c r="D205" s="353" t="s">
        <v>1292</v>
      </c>
      <c r="E205" s="351">
        <f>COUNTIF('自動車台帳'!CH$5:CH$130,(RIGHT(LEFT($E$186,4),2)&amp;$A205&amp;$A$215))</f>
        <v>0</v>
      </c>
      <c r="F205" s="352">
        <f>COUNTIF('自動車台帳'!CI$5:CI$130,(RIGHT(LEFT($E$186,4),2)&amp;$A205&amp;$A$215))</f>
        <v>0</v>
      </c>
    </row>
    <row r="206" spans="1:6" s="124" customFormat="1" ht="24.75" customHeight="1" hidden="1">
      <c r="A206" s="346">
        <v>22</v>
      </c>
      <c r="B206" s="609"/>
      <c r="C206" s="615"/>
      <c r="D206" s="353" t="s">
        <v>1291</v>
      </c>
      <c r="E206" s="351">
        <f>COUNTIF('自動車台帳'!CH$5:CH$130,(RIGHT(LEFT($E$186,4),2)&amp;$A206&amp;$A$215))</f>
        <v>0</v>
      </c>
      <c r="F206" s="352">
        <f>COUNTIF('自動車台帳'!CI$5:CI$130,(RIGHT(LEFT($E$186,4),2)&amp;$A206&amp;$A$215))</f>
        <v>0</v>
      </c>
    </row>
    <row r="207" spans="1:6" s="124" customFormat="1" ht="24.75" customHeight="1" hidden="1">
      <c r="A207" s="346">
        <v>23</v>
      </c>
      <c r="B207" s="609"/>
      <c r="C207" s="615"/>
      <c r="D207" s="353" t="s">
        <v>1090</v>
      </c>
      <c r="E207" s="351">
        <f>COUNTIF('自動車台帳'!CH$5:CH$130,(RIGHT(LEFT($E$186,4),2)&amp;$A207&amp;$A$215))</f>
        <v>0</v>
      </c>
      <c r="F207" s="352">
        <f>COUNTIF('自動車台帳'!CI$5:CI$130,(RIGHT(LEFT($E$186,4),2)&amp;$A207&amp;$A$215))</f>
        <v>0</v>
      </c>
    </row>
    <row r="208" spans="1:6" s="124" customFormat="1" ht="24.75" customHeight="1" hidden="1">
      <c r="A208" s="346">
        <v>24</v>
      </c>
      <c r="B208" s="609"/>
      <c r="C208" s="615"/>
      <c r="D208" s="353" t="s">
        <v>1091</v>
      </c>
      <c r="E208" s="351">
        <f>COUNTIF('自動車台帳'!CH$5:CH$130,(RIGHT(LEFT($E$186,4),2)&amp;$A208&amp;$A$215))</f>
        <v>0</v>
      </c>
      <c r="F208" s="352">
        <f>COUNTIF('自動車台帳'!CI$5:CI$130,(RIGHT(LEFT($E$186,4),2)&amp;$A208&amp;$A$215))</f>
        <v>0</v>
      </c>
    </row>
    <row r="209" spans="1:6" s="124" customFormat="1" ht="24.75" customHeight="1" hidden="1">
      <c r="A209" s="346">
        <v>15</v>
      </c>
      <c r="B209" s="609"/>
      <c r="C209" s="615"/>
      <c r="D209" s="353" t="s">
        <v>1092</v>
      </c>
      <c r="E209" s="351">
        <f>COUNTIF('自動車台帳'!CH$5:CH$130,(RIGHT(LEFT($E$186,4),2)&amp;$A209&amp;$A$215))</f>
        <v>0</v>
      </c>
      <c r="F209" s="352">
        <f>COUNTIF('自動車台帳'!CI$5:CI$130,(RIGHT(LEFT($E$186,4),2)&amp;$A209&amp;$A$215))</f>
        <v>0</v>
      </c>
    </row>
    <row r="210" spans="1:6" s="124" customFormat="1" ht="24.75" customHeight="1" hidden="1">
      <c r="A210" s="346">
        <v>16</v>
      </c>
      <c r="B210" s="609"/>
      <c r="C210" s="615"/>
      <c r="D210" s="353" t="s">
        <v>1093</v>
      </c>
      <c r="E210" s="351">
        <f>COUNTIF('自動車台帳'!CH$5:CH$130,(RIGHT(LEFT($E$186,4),2)&amp;$A210&amp;$A$215))</f>
        <v>0</v>
      </c>
      <c r="F210" s="352">
        <f>COUNTIF('自動車台帳'!CI$5:CI$130,(RIGHT(LEFT($E$186,4),2)&amp;$A210&amp;$A$215))</f>
        <v>0</v>
      </c>
    </row>
    <row r="211" spans="1:6" ht="24.75" customHeight="1" hidden="1">
      <c r="A211" s="346">
        <v>17</v>
      </c>
      <c r="B211" s="609"/>
      <c r="C211" s="615"/>
      <c r="D211" s="353" t="s">
        <v>1094</v>
      </c>
      <c r="E211" s="351">
        <f>COUNTIF('自動車台帳'!CH$5:CH$130,(RIGHT(LEFT($E$186,4),2)&amp;$A211&amp;$A$215))</f>
        <v>0</v>
      </c>
      <c r="F211" s="352">
        <f>COUNTIF('自動車台帳'!CI$5:CI$130,(RIGHT(LEFT($E$186,4),2)&amp;$A211&amp;$A$215))</f>
        <v>0</v>
      </c>
    </row>
    <row r="212" spans="1:6" ht="24.75" customHeight="1" hidden="1">
      <c r="A212" s="346">
        <v>18</v>
      </c>
      <c r="B212" s="609"/>
      <c r="C212" s="615"/>
      <c r="D212" s="353" t="s">
        <v>944</v>
      </c>
      <c r="E212" s="351">
        <f>COUNTIF('自動車台帳'!CH$5:CH$130,(RIGHT(LEFT($E$186,4),2)&amp;$A212&amp;$A$215))</f>
        <v>0</v>
      </c>
      <c r="F212" s="352">
        <f>COUNTIF('自動車台帳'!CI$5:CI$130,(RIGHT(LEFT($E$186,4),2)&amp;$A212&amp;$A$215))</f>
        <v>0</v>
      </c>
    </row>
    <row r="213" spans="1:6" ht="24.75" customHeight="1" hidden="1">
      <c r="A213" s="35">
        <v>19</v>
      </c>
      <c r="B213" s="609"/>
      <c r="C213" s="615"/>
      <c r="D213" s="350" t="s">
        <v>1283</v>
      </c>
      <c r="E213" s="351">
        <f>COUNTIF('自動車台帳'!CH$5:CH$130,(RIGHT(LEFT($E$186,4),2)&amp;$A213&amp;$A$215))</f>
        <v>0</v>
      </c>
      <c r="F213" s="352">
        <f>COUNTIF('自動車台帳'!CI$5:CI$130,(RIGHT(LEFT($E$186,4),2)&amp;$A213&amp;$A$215))</f>
        <v>0</v>
      </c>
    </row>
    <row r="214" spans="1:6" ht="24.75" customHeight="1" hidden="1">
      <c r="A214" s="35">
        <v>20</v>
      </c>
      <c r="B214" s="610"/>
      <c r="C214" s="615"/>
      <c r="D214" s="365" t="s">
        <v>407</v>
      </c>
      <c r="E214" s="351">
        <f>COUNTIF('自動車台帳'!CH$5:CH$130,(RIGHT(LEFT($E$186,4),2)&amp;$A214&amp;$A$215))</f>
        <v>0</v>
      </c>
      <c r="F214" s="352">
        <f>COUNTIF('自動車台帳'!CI$5:CI$130,(RIGHT(LEFT($E$186,4),2)&amp;$A214&amp;$A$215))</f>
        <v>0</v>
      </c>
    </row>
    <row r="215" spans="1:6" ht="24.75" customHeight="1" hidden="1" thickBot="1">
      <c r="A215" s="35" t="s">
        <v>33</v>
      </c>
      <c r="B215" s="600" t="s">
        <v>450</v>
      </c>
      <c r="C215" s="601"/>
      <c r="D215" s="602"/>
      <c r="E215" s="366">
        <f>SUM(E190:E214)</f>
        <v>0</v>
      </c>
      <c r="F215" s="367">
        <f>SUM(F190:F214)</f>
        <v>0</v>
      </c>
    </row>
  </sheetData>
  <sheetProtection/>
  <mergeCells count="61">
    <mergeCell ref="E186:F187"/>
    <mergeCell ref="E188:E189"/>
    <mergeCell ref="F188:F189"/>
    <mergeCell ref="E156:F157"/>
    <mergeCell ref="E158:E159"/>
    <mergeCell ref="F158:F159"/>
    <mergeCell ref="E126:F127"/>
    <mergeCell ref="E128:E129"/>
    <mergeCell ref="F128:F129"/>
    <mergeCell ref="B130:B154"/>
    <mergeCell ref="C130:C135"/>
    <mergeCell ref="C136:C144"/>
    <mergeCell ref="C145:C154"/>
    <mergeCell ref="E98:E99"/>
    <mergeCell ref="F98:F99"/>
    <mergeCell ref="B100:B124"/>
    <mergeCell ref="C100:C105"/>
    <mergeCell ref="C106:C114"/>
    <mergeCell ref="C115:C124"/>
    <mergeCell ref="E96:F97"/>
    <mergeCell ref="B125:D125"/>
    <mergeCell ref="B65:D65"/>
    <mergeCell ref="E66:F67"/>
    <mergeCell ref="E68:E69"/>
    <mergeCell ref="F68:F69"/>
    <mergeCell ref="B70:B94"/>
    <mergeCell ref="C70:C75"/>
    <mergeCell ref="C76:C84"/>
    <mergeCell ref="C85:C94"/>
    <mergeCell ref="F38:F39"/>
    <mergeCell ref="C40:C45"/>
    <mergeCell ref="E38:E39"/>
    <mergeCell ref="C46:C54"/>
    <mergeCell ref="E36:F37"/>
    <mergeCell ref="C35:D35"/>
    <mergeCell ref="C33:D33"/>
    <mergeCell ref="C34:D34"/>
    <mergeCell ref="B7:C12"/>
    <mergeCell ref="B40:B64"/>
    <mergeCell ref="B190:B214"/>
    <mergeCell ref="C196:C204"/>
    <mergeCell ref="C205:C214"/>
    <mergeCell ref="C190:C195"/>
    <mergeCell ref="C55:C64"/>
    <mergeCell ref="B95:D95"/>
    <mergeCell ref="B155:D155"/>
    <mergeCell ref="B185:D185"/>
    <mergeCell ref="B2:F2"/>
    <mergeCell ref="E5:E6"/>
    <mergeCell ref="B3:D6"/>
    <mergeCell ref="E3:F4"/>
    <mergeCell ref="F5:F6"/>
    <mergeCell ref="B13:C21"/>
    <mergeCell ref="B215:D215"/>
    <mergeCell ref="B33:B35"/>
    <mergeCell ref="B32:D32"/>
    <mergeCell ref="B22:C31"/>
    <mergeCell ref="B160:B184"/>
    <mergeCell ref="C160:C165"/>
    <mergeCell ref="C166:C174"/>
    <mergeCell ref="C175:C184"/>
  </mergeCells>
  <printOptions/>
  <pageMargins left="1.21" right="0.7874015748031497" top="0.7874015748031497" bottom="0.7874015748031497" header="0.5118110236220472" footer="0.5118110236220472"/>
  <pageSetup horizontalDpi="600" verticalDpi="600" orientation="portrait" pageOrder="overThenDown" paperSize="9" scale="91" r:id="rId3"/>
  <headerFooter alignWithMargins="0">
    <oddHeader>&amp;R様式６</oddHeader>
  </headerFooter>
  <legacyDrawing r:id="rId2"/>
</worksheet>
</file>

<file path=xl/worksheets/sheet9.xml><?xml version="1.0" encoding="utf-8"?>
<worksheet xmlns="http://schemas.openxmlformats.org/spreadsheetml/2006/main" xmlns:r="http://schemas.openxmlformats.org/officeDocument/2006/relationships">
  <sheetPr codeName="Sheet9">
    <tabColor indexed="44"/>
  </sheetPr>
  <dimension ref="A1:Q39"/>
  <sheetViews>
    <sheetView workbookViewId="0" topLeftCell="A1">
      <selection activeCell="F2" sqref="F2"/>
    </sheetView>
  </sheetViews>
  <sheetFormatPr defaultColWidth="9.00390625" defaultRowHeight="13.5" customHeight="1"/>
  <cols>
    <col min="1" max="1" width="6.625" style="5" customWidth="1"/>
    <col min="2" max="3" width="4.875" style="5" customWidth="1"/>
    <col min="4" max="4" width="6.625" style="5" customWidth="1"/>
    <col min="5" max="5" width="7.00390625" style="5" customWidth="1"/>
    <col min="6" max="6" width="35.625" style="5" customWidth="1"/>
    <col min="7" max="7" width="6.375" style="5" hidden="1" customWidth="1"/>
    <col min="8" max="8" width="6.25390625" style="5" hidden="1" customWidth="1"/>
    <col min="9" max="12" width="10.50390625" style="5" hidden="1" customWidth="1"/>
    <col min="13" max="17" width="9.625" style="5" customWidth="1"/>
    <col min="18" max="16384" width="6.25390625" style="5" customWidth="1"/>
  </cols>
  <sheetData>
    <row r="1" spans="1:16" s="9" customFormat="1" ht="13.5" customHeight="1">
      <c r="A1" s="5" t="s">
        <v>1295</v>
      </c>
      <c r="P1" s="9" t="s">
        <v>1296</v>
      </c>
    </row>
    <row r="2" s="9" customFormat="1" ht="13.5" customHeight="1" thickBot="1">
      <c r="A2" s="5" t="s">
        <v>1297</v>
      </c>
    </row>
    <row r="3" spans="1:17" s="9" customFormat="1" ht="31.5" customHeight="1">
      <c r="A3" s="659" t="s">
        <v>46</v>
      </c>
      <c r="B3" s="660"/>
      <c r="C3" s="660"/>
      <c r="D3" s="660"/>
      <c r="E3" s="661"/>
      <c r="F3" s="656" t="s">
        <v>499</v>
      </c>
      <c r="G3" s="657"/>
      <c r="H3" s="657"/>
      <c r="I3" s="657"/>
      <c r="J3" s="657"/>
      <c r="K3" s="657"/>
      <c r="L3" s="657"/>
      <c r="M3" s="657"/>
      <c r="N3" s="657"/>
      <c r="O3" s="657"/>
      <c r="P3" s="657"/>
      <c r="Q3" s="658"/>
    </row>
    <row r="4" spans="1:17" s="9" customFormat="1" ht="31.5" customHeight="1">
      <c r="A4" s="662"/>
      <c r="B4" s="663"/>
      <c r="C4" s="663"/>
      <c r="D4" s="663"/>
      <c r="E4" s="664"/>
      <c r="F4" s="653" t="s">
        <v>1325</v>
      </c>
      <c r="G4" s="654"/>
      <c r="H4" s="654"/>
      <c r="I4" s="654"/>
      <c r="J4" s="654"/>
      <c r="K4" s="654"/>
      <c r="L4" s="655"/>
      <c r="M4" s="553" t="s">
        <v>521</v>
      </c>
      <c r="N4" s="553"/>
      <c r="O4" s="553"/>
      <c r="P4" s="553"/>
      <c r="Q4" s="665"/>
    </row>
    <row r="5" spans="1:17" s="9" customFormat="1" ht="65.25" customHeight="1">
      <c r="A5" s="608" t="s">
        <v>1298</v>
      </c>
      <c r="B5" s="666" t="s">
        <v>1299</v>
      </c>
      <c r="C5" s="667"/>
      <c r="D5" s="667"/>
      <c r="E5" s="667"/>
      <c r="F5" s="423"/>
      <c r="G5" s="424"/>
      <c r="H5" s="424"/>
      <c r="I5" s="424"/>
      <c r="J5" s="424"/>
      <c r="K5" s="424"/>
      <c r="L5" s="425"/>
      <c r="M5" s="668"/>
      <c r="N5" s="668"/>
      <c r="O5" s="668"/>
      <c r="P5" s="668"/>
      <c r="Q5" s="669"/>
    </row>
    <row r="6" spans="1:17" s="9" customFormat="1" ht="65.25" customHeight="1">
      <c r="A6" s="610"/>
      <c r="B6" s="666" t="s">
        <v>1300</v>
      </c>
      <c r="C6" s="667"/>
      <c r="D6" s="667"/>
      <c r="E6" s="667"/>
      <c r="F6" s="423"/>
      <c r="G6" s="424"/>
      <c r="H6" s="424"/>
      <c r="I6" s="424"/>
      <c r="J6" s="424"/>
      <c r="K6" s="424"/>
      <c r="L6" s="425"/>
      <c r="M6" s="681"/>
      <c r="N6" s="682"/>
      <c r="O6" s="682"/>
      <c r="P6" s="682"/>
      <c r="Q6" s="683"/>
    </row>
    <row r="7" spans="1:17" s="9" customFormat="1" ht="65.25" customHeight="1">
      <c r="A7" s="706" t="s">
        <v>1301</v>
      </c>
      <c r="B7" s="703" t="s">
        <v>1302</v>
      </c>
      <c r="C7" s="704"/>
      <c r="D7" s="701" t="s">
        <v>1303</v>
      </c>
      <c r="E7" s="666"/>
      <c r="F7" s="429"/>
      <c r="G7" s="430"/>
      <c r="H7" s="430"/>
      <c r="I7" s="430"/>
      <c r="J7" s="431"/>
      <c r="K7" s="338"/>
      <c r="L7" s="338"/>
      <c r="M7" s="668"/>
      <c r="N7" s="668"/>
      <c r="O7" s="668"/>
      <c r="P7" s="668"/>
      <c r="Q7" s="669"/>
    </row>
    <row r="8" spans="1:17" s="9" customFormat="1" ht="65.25" customHeight="1">
      <c r="A8" s="707"/>
      <c r="B8" s="705"/>
      <c r="C8" s="664"/>
      <c r="D8" s="701" t="s">
        <v>936</v>
      </c>
      <c r="E8" s="666"/>
      <c r="F8" s="429"/>
      <c r="G8" s="430"/>
      <c r="H8" s="430"/>
      <c r="I8" s="430"/>
      <c r="J8" s="431"/>
      <c r="K8" s="338"/>
      <c r="L8" s="338"/>
      <c r="M8" s="668"/>
      <c r="N8" s="668"/>
      <c r="O8" s="668"/>
      <c r="P8" s="668"/>
      <c r="Q8" s="669"/>
    </row>
    <row r="9" spans="1:17" s="9" customFormat="1" ht="65.25" customHeight="1">
      <c r="A9" s="707"/>
      <c r="B9" s="666" t="s">
        <v>1304</v>
      </c>
      <c r="C9" s="667"/>
      <c r="D9" s="667"/>
      <c r="E9" s="667"/>
      <c r="F9" s="423"/>
      <c r="G9" s="424"/>
      <c r="H9" s="424"/>
      <c r="I9" s="424"/>
      <c r="J9" s="424"/>
      <c r="K9" s="424"/>
      <c r="L9" s="425"/>
      <c r="M9" s="668"/>
      <c r="N9" s="668"/>
      <c r="O9" s="668"/>
      <c r="P9" s="668"/>
      <c r="Q9" s="669"/>
    </row>
    <row r="10" spans="1:17" s="9" customFormat="1" ht="65.25" customHeight="1">
      <c r="A10" s="707"/>
      <c r="B10" s="703" t="s">
        <v>1305</v>
      </c>
      <c r="C10" s="704"/>
      <c r="D10" s="653" t="s">
        <v>1306</v>
      </c>
      <c r="E10" s="654"/>
      <c r="F10" s="423"/>
      <c r="G10" s="424"/>
      <c r="H10" s="424"/>
      <c r="I10" s="424"/>
      <c r="J10" s="425"/>
      <c r="K10" s="339"/>
      <c r="L10" s="339"/>
      <c r="M10" s="668"/>
      <c r="N10" s="668"/>
      <c r="O10" s="668"/>
      <c r="P10" s="668"/>
      <c r="Q10" s="669"/>
    </row>
    <row r="11" spans="1:17" s="9" customFormat="1" ht="65.25" customHeight="1">
      <c r="A11" s="707"/>
      <c r="B11" s="709"/>
      <c r="C11" s="710"/>
      <c r="D11" s="653" t="s">
        <v>1307</v>
      </c>
      <c r="E11" s="654"/>
      <c r="F11" s="423"/>
      <c r="G11" s="424"/>
      <c r="H11" s="424"/>
      <c r="I11" s="424"/>
      <c r="J11" s="425"/>
      <c r="K11" s="339"/>
      <c r="L11" s="339"/>
      <c r="M11" s="668"/>
      <c r="N11" s="668"/>
      <c r="O11" s="668"/>
      <c r="P11" s="668"/>
      <c r="Q11" s="669"/>
    </row>
    <row r="12" spans="1:17" s="9" customFormat="1" ht="65.25" customHeight="1">
      <c r="A12" s="707"/>
      <c r="B12" s="705"/>
      <c r="C12" s="664"/>
      <c r="D12" s="701" t="s">
        <v>936</v>
      </c>
      <c r="E12" s="666"/>
      <c r="F12" s="423"/>
      <c r="G12" s="424"/>
      <c r="H12" s="424"/>
      <c r="I12" s="424"/>
      <c r="J12" s="425"/>
      <c r="K12" s="339"/>
      <c r="L12" s="339"/>
      <c r="M12" s="668"/>
      <c r="N12" s="668"/>
      <c r="O12" s="668"/>
      <c r="P12" s="668"/>
      <c r="Q12" s="669"/>
    </row>
    <row r="13" spans="1:17" s="9" customFormat="1" ht="65.25" customHeight="1">
      <c r="A13" s="708"/>
      <c r="B13" s="666" t="s">
        <v>1308</v>
      </c>
      <c r="C13" s="667"/>
      <c r="D13" s="667"/>
      <c r="E13" s="667"/>
      <c r="F13" s="423"/>
      <c r="G13" s="424"/>
      <c r="H13" s="424"/>
      <c r="I13" s="424"/>
      <c r="J13" s="424"/>
      <c r="K13" s="424"/>
      <c r="L13" s="425"/>
      <c r="M13" s="668"/>
      <c r="N13" s="668"/>
      <c r="O13" s="668"/>
      <c r="P13" s="668"/>
      <c r="Q13" s="669"/>
    </row>
    <row r="14" spans="1:17" s="9" customFormat="1" ht="65.25" customHeight="1">
      <c r="A14" s="666" t="s">
        <v>459</v>
      </c>
      <c r="B14" s="667"/>
      <c r="C14" s="667"/>
      <c r="D14" s="667"/>
      <c r="E14" s="692"/>
      <c r="F14" s="432"/>
      <c r="G14" s="433"/>
      <c r="H14" s="433"/>
      <c r="I14" s="433"/>
      <c r="J14" s="433"/>
      <c r="K14" s="433"/>
      <c r="L14" s="434"/>
      <c r="M14" s="668"/>
      <c r="N14" s="668"/>
      <c r="O14" s="668"/>
      <c r="P14" s="668"/>
      <c r="Q14" s="669"/>
    </row>
    <row r="15" spans="1:17" s="9" customFormat="1" ht="65.25" customHeight="1" thickBot="1">
      <c r="A15" s="666" t="s">
        <v>486</v>
      </c>
      <c r="B15" s="667"/>
      <c r="C15" s="667"/>
      <c r="D15" s="667"/>
      <c r="E15" s="692"/>
      <c r="F15" s="435"/>
      <c r="G15" s="436"/>
      <c r="H15" s="436"/>
      <c r="I15" s="436"/>
      <c r="J15" s="436"/>
      <c r="K15" s="436"/>
      <c r="L15" s="437"/>
      <c r="M15" s="693"/>
      <c r="N15" s="693"/>
      <c r="O15" s="693"/>
      <c r="P15" s="693"/>
      <c r="Q15" s="694"/>
    </row>
    <row r="16" spans="1:12" s="9" customFormat="1" ht="13.5">
      <c r="A16" s="181"/>
      <c r="B16" s="181"/>
      <c r="C16" s="181"/>
      <c r="D16" s="181"/>
      <c r="E16" s="182"/>
      <c r="F16" s="182"/>
      <c r="G16" s="182"/>
      <c r="H16" s="182"/>
      <c r="I16" s="182"/>
      <c r="J16" s="182"/>
      <c r="K16" s="182"/>
      <c r="L16" s="182"/>
    </row>
    <row r="17" spans="1:16" s="9" customFormat="1" ht="13.5">
      <c r="A17" s="181"/>
      <c r="B17" s="181"/>
      <c r="C17" s="181"/>
      <c r="D17" s="181"/>
      <c r="E17" s="182"/>
      <c r="F17" s="182"/>
      <c r="G17" s="182"/>
      <c r="H17" s="182"/>
      <c r="I17" s="182"/>
      <c r="J17" s="182"/>
      <c r="K17" s="182"/>
      <c r="L17" s="182"/>
      <c r="P17" s="9" t="s">
        <v>1313</v>
      </c>
    </row>
    <row r="18" spans="1:12" s="9" customFormat="1" ht="13.5">
      <c r="A18" s="181"/>
      <c r="B18" s="181"/>
      <c r="C18" s="181"/>
      <c r="D18" s="181"/>
      <c r="E18" s="182"/>
      <c r="F18" s="182"/>
      <c r="G18" s="182"/>
      <c r="H18" s="182"/>
      <c r="I18" s="182"/>
      <c r="J18" s="182"/>
      <c r="K18" s="182"/>
      <c r="L18" s="182"/>
    </row>
    <row r="19" s="9" customFormat="1" ht="13.5">
      <c r="A19" s="5" t="s">
        <v>1312</v>
      </c>
    </row>
    <row r="20" spans="1:17" s="9" customFormat="1" ht="28.5" customHeight="1" thickBot="1">
      <c r="A20" s="702" t="s">
        <v>1314</v>
      </c>
      <c r="B20" s="702"/>
      <c r="C20" s="702"/>
      <c r="D20" s="702"/>
      <c r="E20" s="702"/>
      <c r="F20" s="702"/>
      <c r="G20" s="702"/>
      <c r="H20" s="702"/>
      <c r="I20" s="702"/>
      <c r="J20" s="702"/>
      <c r="K20" s="702"/>
      <c r="L20" s="702"/>
      <c r="M20" s="702"/>
      <c r="N20" s="702"/>
      <c r="O20" s="702"/>
      <c r="P20" s="702"/>
      <c r="Q20" s="702"/>
    </row>
    <row r="21" spans="1:17" s="9" customFormat="1" ht="19.5" customHeight="1">
      <c r="A21" s="659" t="s">
        <v>46</v>
      </c>
      <c r="B21" s="660"/>
      <c r="C21" s="660"/>
      <c r="D21" s="660"/>
      <c r="E21" s="661"/>
      <c r="F21" s="656" t="s">
        <v>499</v>
      </c>
      <c r="G21" s="657"/>
      <c r="H21" s="657"/>
      <c r="I21" s="657"/>
      <c r="J21" s="657"/>
      <c r="K21" s="657"/>
      <c r="L21" s="657"/>
      <c r="M21" s="657"/>
      <c r="N21" s="657"/>
      <c r="O21" s="657"/>
      <c r="P21" s="657"/>
      <c r="Q21" s="658"/>
    </row>
    <row r="22" spans="1:17" s="9" customFormat="1" ht="15.75" customHeight="1" thickBot="1">
      <c r="A22" s="662"/>
      <c r="B22" s="663"/>
      <c r="C22" s="663"/>
      <c r="D22" s="663"/>
      <c r="E22" s="664"/>
      <c r="F22" s="650" t="s">
        <v>1325</v>
      </c>
      <c r="G22" s="651"/>
      <c r="H22" s="651"/>
      <c r="I22" s="651"/>
      <c r="J22" s="651"/>
      <c r="K22" s="651"/>
      <c r="L22" s="652"/>
      <c r="M22" s="553" t="s">
        <v>521</v>
      </c>
      <c r="N22" s="553"/>
      <c r="O22" s="553"/>
      <c r="P22" s="553"/>
      <c r="Q22" s="665"/>
    </row>
    <row r="23" spans="1:17" s="9" customFormat="1" ht="60" customHeight="1">
      <c r="A23" s="690" t="s">
        <v>1315</v>
      </c>
      <c r="B23" s="656" t="s">
        <v>1316</v>
      </c>
      <c r="C23" s="657"/>
      <c r="D23" s="657"/>
      <c r="E23" s="657"/>
      <c r="F23" s="420"/>
      <c r="G23" s="421"/>
      <c r="H23" s="421"/>
      <c r="I23" s="421"/>
      <c r="J23" s="421"/>
      <c r="K23" s="421"/>
      <c r="L23" s="422"/>
      <c r="M23" s="699"/>
      <c r="N23" s="699"/>
      <c r="O23" s="699"/>
      <c r="P23" s="699"/>
      <c r="Q23" s="700"/>
    </row>
    <row r="24" spans="1:17" s="9" customFormat="1" ht="60" customHeight="1">
      <c r="A24" s="686"/>
      <c r="B24" s="666" t="s">
        <v>1317</v>
      </c>
      <c r="C24" s="667"/>
      <c r="D24" s="667"/>
      <c r="E24" s="667"/>
      <c r="F24" s="423"/>
      <c r="G24" s="424"/>
      <c r="H24" s="424"/>
      <c r="I24" s="424"/>
      <c r="J24" s="424"/>
      <c r="K24" s="424"/>
      <c r="L24" s="425"/>
      <c r="M24" s="668"/>
      <c r="N24" s="668"/>
      <c r="O24" s="668"/>
      <c r="P24" s="668"/>
      <c r="Q24" s="669"/>
    </row>
    <row r="25" spans="1:17" s="9" customFormat="1" ht="60" customHeight="1">
      <c r="A25" s="686"/>
      <c r="B25" s="666" t="s">
        <v>1318</v>
      </c>
      <c r="C25" s="667"/>
      <c r="D25" s="667"/>
      <c r="E25" s="667"/>
      <c r="F25" s="423"/>
      <c r="G25" s="424"/>
      <c r="H25" s="424"/>
      <c r="I25" s="424"/>
      <c r="J25" s="424"/>
      <c r="K25" s="424"/>
      <c r="L25" s="425"/>
      <c r="M25" s="668"/>
      <c r="N25" s="668"/>
      <c r="O25" s="668"/>
      <c r="P25" s="668"/>
      <c r="Q25" s="669"/>
    </row>
    <row r="26" spans="1:17" s="9" customFormat="1" ht="60" customHeight="1" thickBot="1">
      <c r="A26" s="691"/>
      <c r="B26" s="679" t="s">
        <v>1319</v>
      </c>
      <c r="C26" s="680"/>
      <c r="D26" s="680"/>
      <c r="E26" s="680"/>
      <c r="F26" s="426"/>
      <c r="G26" s="427"/>
      <c r="H26" s="427"/>
      <c r="I26" s="427"/>
      <c r="J26" s="427"/>
      <c r="K26" s="427"/>
      <c r="L26" s="428"/>
      <c r="M26" s="693"/>
      <c r="N26" s="693"/>
      <c r="O26" s="693"/>
      <c r="P26" s="693"/>
      <c r="Q26" s="694"/>
    </row>
    <row r="27" spans="1:17" s="9" customFormat="1" ht="60" customHeight="1">
      <c r="A27" s="690" t="s">
        <v>1320</v>
      </c>
      <c r="B27" s="656" t="s">
        <v>1321</v>
      </c>
      <c r="C27" s="657"/>
      <c r="D27" s="657"/>
      <c r="E27" s="657"/>
      <c r="F27" s="420"/>
      <c r="G27" s="421"/>
      <c r="H27" s="421"/>
      <c r="I27" s="421"/>
      <c r="J27" s="421"/>
      <c r="K27" s="421"/>
      <c r="L27" s="422"/>
      <c r="M27" s="697"/>
      <c r="N27" s="697"/>
      <c r="O27" s="697"/>
      <c r="P27" s="697"/>
      <c r="Q27" s="698"/>
    </row>
    <row r="28" spans="1:17" s="9" customFormat="1" ht="60" customHeight="1" thickBot="1">
      <c r="A28" s="691"/>
      <c r="B28" s="672" t="s">
        <v>461</v>
      </c>
      <c r="C28" s="673"/>
      <c r="D28" s="673"/>
      <c r="E28" s="673"/>
      <c r="F28" s="426"/>
      <c r="G28" s="427"/>
      <c r="H28" s="427"/>
      <c r="I28" s="427"/>
      <c r="J28" s="427"/>
      <c r="K28" s="427"/>
      <c r="L28" s="428"/>
      <c r="M28" s="695"/>
      <c r="N28" s="695"/>
      <c r="O28" s="695"/>
      <c r="P28" s="695"/>
      <c r="Q28" s="696"/>
    </row>
    <row r="29" spans="1:17" s="9" customFormat="1" ht="60" customHeight="1">
      <c r="A29" s="687" t="s">
        <v>1322</v>
      </c>
      <c r="B29" s="656" t="s">
        <v>1316</v>
      </c>
      <c r="C29" s="657"/>
      <c r="D29" s="657"/>
      <c r="E29" s="657"/>
      <c r="F29" s="420"/>
      <c r="G29" s="421"/>
      <c r="H29" s="421"/>
      <c r="I29" s="421"/>
      <c r="J29" s="421"/>
      <c r="K29" s="421"/>
      <c r="L29" s="422"/>
      <c r="M29" s="699"/>
      <c r="N29" s="699"/>
      <c r="O29" s="699"/>
      <c r="P29" s="699"/>
      <c r="Q29" s="700"/>
    </row>
    <row r="30" spans="1:17" s="9" customFormat="1" ht="60" customHeight="1">
      <c r="A30" s="688"/>
      <c r="B30" s="666" t="s">
        <v>1317</v>
      </c>
      <c r="C30" s="667"/>
      <c r="D30" s="667"/>
      <c r="E30" s="667"/>
      <c r="F30" s="423"/>
      <c r="G30" s="424"/>
      <c r="H30" s="424"/>
      <c r="I30" s="424"/>
      <c r="J30" s="424"/>
      <c r="K30" s="424"/>
      <c r="L30" s="425"/>
      <c r="M30" s="668"/>
      <c r="N30" s="668"/>
      <c r="O30" s="668"/>
      <c r="P30" s="668"/>
      <c r="Q30" s="669"/>
    </row>
    <row r="31" spans="1:17" s="9" customFormat="1" ht="60" customHeight="1">
      <c r="A31" s="688"/>
      <c r="B31" s="666" t="s">
        <v>1318</v>
      </c>
      <c r="C31" s="667"/>
      <c r="D31" s="667"/>
      <c r="E31" s="667"/>
      <c r="F31" s="423"/>
      <c r="G31" s="424"/>
      <c r="H31" s="424"/>
      <c r="I31" s="424"/>
      <c r="J31" s="424"/>
      <c r="K31" s="424"/>
      <c r="L31" s="425"/>
      <c r="M31" s="668"/>
      <c r="N31" s="668"/>
      <c r="O31" s="668"/>
      <c r="P31" s="668"/>
      <c r="Q31" s="669"/>
    </row>
    <row r="32" spans="1:17" s="9" customFormat="1" ht="60" customHeight="1">
      <c r="A32" s="688"/>
      <c r="B32" s="670" t="s">
        <v>460</v>
      </c>
      <c r="C32" s="671"/>
      <c r="D32" s="671"/>
      <c r="E32" s="671"/>
      <c r="F32" s="423"/>
      <c r="G32" s="424"/>
      <c r="H32" s="424"/>
      <c r="I32" s="424"/>
      <c r="J32" s="424"/>
      <c r="K32" s="424"/>
      <c r="L32" s="425"/>
      <c r="M32" s="668"/>
      <c r="N32" s="668"/>
      <c r="O32" s="668"/>
      <c r="P32" s="668"/>
      <c r="Q32" s="669"/>
    </row>
    <row r="33" spans="1:17" s="9" customFormat="1" ht="60" customHeight="1" thickBot="1">
      <c r="A33" s="689"/>
      <c r="B33" s="672" t="s">
        <v>463</v>
      </c>
      <c r="C33" s="673"/>
      <c r="D33" s="673"/>
      <c r="E33" s="673"/>
      <c r="F33" s="426"/>
      <c r="G33" s="427"/>
      <c r="H33" s="427"/>
      <c r="I33" s="427"/>
      <c r="J33" s="427"/>
      <c r="K33" s="427"/>
      <c r="L33" s="428"/>
      <c r="M33" s="693"/>
      <c r="N33" s="693"/>
      <c r="O33" s="693"/>
      <c r="P33" s="693"/>
      <c r="Q33" s="694"/>
    </row>
    <row r="34" spans="1:17" s="9" customFormat="1" ht="60" customHeight="1">
      <c r="A34" s="686" t="s">
        <v>1323</v>
      </c>
      <c r="B34" s="674" t="s">
        <v>465</v>
      </c>
      <c r="C34" s="675"/>
      <c r="D34" s="675"/>
      <c r="E34" s="675"/>
      <c r="F34" s="420"/>
      <c r="G34" s="421"/>
      <c r="H34" s="421"/>
      <c r="I34" s="421"/>
      <c r="J34" s="421"/>
      <c r="K34" s="421"/>
      <c r="L34" s="422"/>
      <c r="M34" s="697"/>
      <c r="N34" s="697"/>
      <c r="O34" s="697"/>
      <c r="P34" s="697"/>
      <c r="Q34" s="698"/>
    </row>
    <row r="35" spans="1:17" s="9" customFormat="1" ht="60" customHeight="1">
      <c r="A35" s="686"/>
      <c r="B35" s="670" t="s">
        <v>462</v>
      </c>
      <c r="C35" s="671"/>
      <c r="D35" s="671"/>
      <c r="E35" s="671"/>
      <c r="F35" s="423"/>
      <c r="G35" s="424"/>
      <c r="H35" s="424"/>
      <c r="I35" s="424"/>
      <c r="J35" s="424"/>
      <c r="K35" s="424"/>
      <c r="L35" s="425"/>
      <c r="M35" s="668"/>
      <c r="N35" s="668"/>
      <c r="O35" s="668"/>
      <c r="P35" s="668"/>
      <c r="Q35" s="669"/>
    </row>
    <row r="36" spans="1:17" s="9" customFormat="1" ht="60" customHeight="1">
      <c r="A36" s="686"/>
      <c r="B36" s="670" t="s">
        <v>464</v>
      </c>
      <c r="C36" s="671"/>
      <c r="D36" s="671"/>
      <c r="E36" s="671"/>
      <c r="F36" s="423"/>
      <c r="G36" s="424"/>
      <c r="H36" s="424"/>
      <c r="I36" s="424"/>
      <c r="J36" s="424"/>
      <c r="K36" s="424"/>
      <c r="L36" s="425"/>
      <c r="M36" s="668"/>
      <c r="N36" s="668"/>
      <c r="O36" s="668"/>
      <c r="P36" s="668"/>
      <c r="Q36" s="669"/>
    </row>
    <row r="37" spans="1:17" s="9" customFormat="1" ht="60" customHeight="1">
      <c r="A37" s="686"/>
      <c r="B37" s="676" t="s">
        <v>466</v>
      </c>
      <c r="C37" s="677"/>
      <c r="D37" s="677"/>
      <c r="E37" s="678"/>
      <c r="F37" s="423"/>
      <c r="G37" s="424"/>
      <c r="H37" s="424"/>
      <c r="I37" s="424"/>
      <c r="J37" s="424"/>
      <c r="K37" s="424"/>
      <c r="L37" s="425"/>
      <c r="M37" s="668"/>
      <c r="N37" s="668"/>
      <c r="O37" s="668"/>
      <c r="P37" s="668"/>
      <c r="Q37" s="669"/>
    </row>
    <row r="38" spans="1:17" ht="50.25" customHeight="1">
      <c r="A38" s="684" t="s">
        <v>1324</v>
      </c>
      <c r="B38" s="670" t="s">
        <v>1249</v>
      </c>
      <c r="C38" s="671"/>
      <c r="D38" s="671"/>
      <c r="E38" s="671"/>
      <c r="F38" s="423"/>
      <c r="G38" s="424"/>
      <c r="H38" s="424"/>
      <c r="I38" s="424"/>
      <c r="J38" s="424"/>
      <c r="K38" s="424"/>
      <c r="L38" s="425"/>
      <c r="M38" s="668"/>
      <c r="N38" s="668"/>
      <c r="O38" s="668"/>
      <c r="P38" s="668"/>
      <c r="Q38" s="669"/>
    </row>
    <row r="39" spans="1:17" ht="50.25" customHeight="1" thickBot="1">
      <c r="A39" s="685"/>
      <c r="B39" s="672" t="s">
        <v>1250</v>
      </c>
      <c r="C39" s="673"/>
      <c r="D39" s="673"/>
      <c r="E39" s="673"/>
      <c r="F39" s="426"/>
      <c r="G39" s="427"/>
      <c r="H39" s="427"/>
      <c r="I39" s="427"/>
      <c r="J39" s="427"/>
      <c r="K39" s="427"/>
      <c r="L39" s="428"/>
      <c r="M39" s="693"/>
      <c r="N39" s="693"/>
      <c r="O39" s="693"/>
      <c r="P39" s="693"/>
      <c r="Q39" s="694"/>
    </row>
  </sheetData>
  <sheetProtection/>
  <mergeCells count="74">
    <mergeCell ref="B7:C8"/>
    <mergeCell ref="A7:A13"/>
    <mergeCell ref="B10:C12"/>
    <mergeCell ref="A14:E14"/>
    <mergeCell ref="M37:Q37"/>
    <mergeCell ref="M38:Q38"/>
    <mergeCell ref="M39:Q39"/>
    <mergeCell ref="M33:Q33"/>
    <mergeCell ref="M34:Q34"/>
    <mergeCell ref="M35:Q35"/>
    <mergeCell ref="M36:Q36"/>
    <mergeCell ref="M29:Q29"/>
    <mergeCell ref="M30:Q30"/>
    <mergeCell ref="M31:Q31"/>
    <mergeCell ref="M32:Q32"/>
    <mergeCell ref="A5:A6"/>
    <mergeCell ref="D7:E7"/>
    <mergeCell ref="M25:Q25"/>
    <mergeCell ref="D12:E12"/>
    <mergeCell ref="D8:E8"/>
    <mergeCell ref="A23:A26"/>
    <mergeCell ref="D11:E11"/>
    <mergeCell ref="A20:Q20"/>
    <mergeCell ref="D10:E10"/>
    <mergeCell ref="M14:Q14"/>
    <mergeCell ref="A15:E15"/>
    <mergeCell ref="M26:Q26"/>
    <mergeCell ref="M28:Q28"/>
    <mergeCell ref="M27:Q27"/>
    <mergeCell ref="M15:Q15"/>
    <mergeCell ref="M23:Q23"/>
    <mergeCell ref="M24:Q24"/>
    <mergeCell ref="B23:E23"/>
    <mergeCell ref="B24:E24"/>
    <mergeCell ref="B25:E25"/>
    <mergeCell ref="A38:A39"/>
    <mergeCell ref="A34:A37"/>
    <mergeCell ref="A29:A33"/>
    <mergeCell ref="A27:A28"/>
    <mergeCell ref="M4:Q4"/>
    <mergeCell ref="B5:E5"/>
    <mergeCell ref="B6:E6"/>
    <mergeCell ref="M5:Q5"/>
    <mergeCell ref="M6:Q6"/>
    <mergeCell ref="M12:Q12"/>
    <mergeCell ref="M13:Q13"/>
    <mergeCell ref="M8:Q8"/>
    <mergeCell ref="M9:Q9"/>
    <mergeCell ref="M10:Q10"/>
    <mergeCell ref="M11:Q11"/>
    <mergeCell ref="B32:E32"/>
    <mergeCell ref="B37:E37"/>
    <mergeCell ref="B26:E26"/>
    <mergeCell ref="B29:E29"/>
    <mergeCell ref="B27:E27"/>
    <mergeCell ref="B28:E28"/>
    <mergeCell ref="B30:E30"/>
    <mergeCell ref="B31:E31"/>
    <mergeCell ref="B38:E38"/>
    <mergeCell ref="B39:E39"/>
    <mergeCell ref="B33:E33"/>
    <mergeCell ref="B34:E34"/>
    <mergeCell ref="B35:E35"/>
    <mergeCell ref="B36:E36"/>
    <mergeCell ref="F22:L22"/>
    <mergeCell ref="F4:L4"/>
    <mergeCell ref="F3:Q3"/>
    <mergeCell ref="A3:E4"/>
    <mergeCell ref="A21:E22"/>
    <mergeCell ref="F21:Q21"/>
    <mergeCell ref="M22:Q22"/>
    <mergeCell ref="B9:E9"/>
    <mergeCell ref="B13:E13"/>
    <mergeCell ref="M7:Q7"/>
  </mergeCells>
  <dataValidations count="5">
    <dataValidation allowBlank="1" showInputMessage="1" showErrorMessage="1" imeMode="halfAlpha" sqref="F23:F39"/>
    <dataValidation type="list" allowBlank="1" showInputMessage="1" showErrorMessage="1" sqref="M7:P7">
      <formula1>"実施中,一部実施中,管理は行っていない"</formula1>
    </dataValidation>
    <dataValidation type="list" allowBlank="1" showInputMessage="1" showErrorMessage="1" sqref="M14:Q14">
      <formula1>"登録済み,未登録"</formula1>
    </dataValidation>
    <dataValidation type="list" allowBlank="1" showInputMessage="1" showErrorMessage="1" sqref="M6:Q6">
      <formula1>"作成している,作成していない"</formula1>
    </dataValidation>
    <dataValidation type="list" allowBlank="1" showInputMessage="1" showErrorMessage="1" sqref="M5:Q5">
      <formula1>"取得済み,取得予定あり,取得予定なし"</formula1>
    </dataValidation>
  </dataValidations>
  <printOptions/>
  <pageMargins left="0.7874015748031497" right="0.7874015748031497" top="0.5905511811023623" bottom="0.5905511811023623" header="0.5118110236220472" footer="0.5118110236220472"/>
  <pageSetup fitToHeight="2" horizontalDpi="600" verticalDpi="600" orientation="portrait" paperSize="9" scale="75" r:id="rId3"/>
  <rowBreaks count="1" manualBreakCount="1">
    <brk id="1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新しい実績報告書ソフト</dc:title>
  <dc:subject>平成16年2月更新版</dc:subject>
  <dc:creator>大阪府交通公害課</dc:creator>
  <cp:keywords/>
  <dc:description>排出係数表を環境省ソフトに合わせた。
</dc:description>
  <cp:lastModifiedBy>m098065</cp:lastModifiedBy>
  <cp:lastPrinted>2007-03-20T07:43:23Z</cp:lastPrinted>
  <dcterms:created xsi:type="dcterms:W3CDTF">2001-06-28T06:14:21Z</dcterms:created>
  <dcterms:modified xsi:type="dcterms:W3CDTF">2007-04-05T02:22:13Z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